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W:\MANUALS\NEW TEOpS\DRAFT\16-20 Microsimulation Analysis\"/>
    </mc:Choice>
  </mc:AlternateContent>
  <bookViews>
    <workbookView xWindow="240" yWindow="75" windowWidth="20115" windowHeight="8505"/>
  </bookViews>
  <sheets>
    <sheet name="Spreadsheet" sheetId="8" r:id="rId1"/>
    <sheet name="T-distribution criteria" sheetId="3" state="hidden" r:id="rId2"/>
    <sheet name="Z-Critical Values" sheetId="4" state="hidden" r:id="rId3"/>
  </sheets>
  <definedNames>
    <definedName name="_xlnm._FilterDatabase" localSheetId="0" hidden="1">Spreadsheet!#REF!</definedName>
  </definedNames>
  <calcPr calcId="171027"/>
</workbook>
</file>

<file path=xl/calcChain.xml><?xml version="1.0" encoding="utf-8"?>
<calcChain xmlns="http://schemas.openxmlformats.org/spreadsheetml/2006/main">
  <c r="L10" i="8" l="1"/>
  <c r="K10" i="8" l="1"/>
  <c r="K9" i="8"/>
  <c r="K8" i="8"/>
  <c r="F8" i="8"/>
  <c r="K7" i="8"/>
  <c r="Y9" i="8"/>
  <c r="K6" i="8"/>
  <c r="Y8" i="8"/>
  <c r="Y5" i="8" s="1"/>
  <c r="K5" i="8"/>
  <c r="Y4" i="8"/>
  <c r="K4" i="8"/>
  <c r="G4" i="8"/>
  <c r="F4" i="8"/>
  <c r="D10" i="8" s="1"/>
  <c r="T3" i="8"/>
  <c r="L3" i="8"/>
  <c r="K3" i="8"/>
  <c r="D8" i="8" l="1"/>
  <c r="D9" i="8"/>
  <c r="D6" i="8"/>
  <c r="D7" i="8"/>
  <c r="D4" i="8"/>
  <c r="D5" i="8"/>
  <c r="Y6" i="8"/>
  <c r="F6" i="8" s="1"/>
  <c r="F5" i="8" s="1"/>
  <c r="F10" i="8" l="1"/>
  <c r="F11" i="8" s="1"/>
  <c r="F9" i="8" s="1"/>
  <c r="F12" i="8"/>
  <c r="L4" i="8" l="1"/>
  <c r="L9" i="8"/>
  <c r="O6" i="8" s="1"/>
  <c r="L5" i="8"/>
  <c r="L6" i="8"/>
  <c r="L7" i="8"/>
  <c r="L8" i="8"/>
  <c r="O8" i="8" l="1"/>
  <c r="O4" i="8"/>
  <c r="O5" i="8" s="1"/>
  <c r="M33" i="8"/>
  <c r="M32" i="8"/>
  <c r="M31" i="8"/>
  <c r="M29" i="8"/>
  <c r="M30" i="8"/>
  <c r="M28" i="8"/>
  <c r="M27" i="8"/>
  <c r="M26" i="8"/>
  <c r="M24" i="8"/>
  <c r="M25" i="8"/>
  <c r="M23" i="8"/>
  <c r="M21" i="8"/>
  <c r="M22" i="8"/>
  <c r="M20" i="8"/>
  <c r="M18" i="8"/>
  <c r="M19" i="8"/>
  <c r="M17" i="8"/>
  <c r="M15" i="8"/>
  <c r="M16" i="8"/>
  <c r="M14" i="8"/>
  <c r="M13" i="8"/>
  <c r="M6" i="8"/>
  <c r="M8" i="8"/>
  <c r="M5" i="8"/>
  <c r="M4" i="8"/>
  <c r="M7" i="8"/>
  <c r="M9" i="8"/>
  <c r="M10" i="8" l="1"/>
  <c r="O12" i="8" s="1"/>
  <c r="M12" i="8"/>
  <c r="M11" i="8"/>
  <c r="O10" i="8" l="1"/>
  <c r="O11" i="8" s="1"/>
  <c r="O9" i="8"/>
</calcChain>
</file>

<file path=xl/sharedStrings.xml><?xml version="1.0" encoding="utf-8"?>
<sst xmlns="http://schemas.openxmlformats.org/spreadsheetml/2006/main" count="49" uniqueCount="38">
  <si>
    <t>Seed</t>
  </si>
  <si>
    <t>Estimated Number of Runs:</t>
  </si>
  <si>
    <t>Degrees of Freedom</t>
  </si>
  <si>
    <t>Required Number of Runs:</t>
  </si>
  <si>
    <t>Additional Runs Worksheet</t>
  </si>
  <si>
    <t>Initial Runs Worksheet</t>
  </si>
  <si>
    <t>Run Number</t>
  </si>
  <si>
    <t>Critical T-value</t>
  </si>
  <si>
    <t>Bureau of Traffic Operations</t>
  </si>
  <si>
    <t>Instructions:</t>
  </si>
  <si>
    <t>Average (Mean):</t>
  </si>
  <si>
    <t>Sample Size:</t>
  </si>
  <si>
    <t>Field Observation (Measurement)</t>
  </si>
  <si>
    <t>Level of Confidence</t>
  </si>
  <si>
    <r>
      <t>Z</t>
    </r>
    <r>
      <rPr>
        <b/>
        <vertAlign val="subscript"/>
        <sz val="11"/>
        <color theme="1"/>
        <rFont val="Calibri"/>
        <family val="2"/>
        <scheme val="minor"/>
      </rPr>
      <t>critical</t>
    </r>
  </si>
  <si>
    <t>Tolerance % Used:</t>
  </si>
  <si>
    <r>
      <t>Standard Deviation (</t>
    </r>
    <r>
      <rPr>
        <b/>
        <sz val="11"/>
        <color theme="1"/>
        <rFont val="Calibri"/>
        <family val="2"/>
      </rPr>
      <t>σ)</t>
    </r>
    <r>
      <rPr>
        <b/>
        <sz val="11"/>
        <color theme="1"/>
        <rFont val="Calibri"/>
        <family val="2"/>
        <scheme val="minor"/>
      </rPr>
      <t>:</t>
    </r>
  </si>
  <si>
    <t>Variability Analysis of Field Data Worksheet</t>
  </si>
  <si>
    <t xml:space="preserve">2). For the selected MOE, enter the field observations into the tan-highlighted cells in the Variability Analysis of Field Data Worksheet. </t>
  </si>
  <si>
    <t>Margin of Error (E):</t>
  </si>
  <si>
    <r>
      <t>Z</t>
    </r>
    <r>
      <rPr>
        <b/>
        <vertAlign val="subscript"/>
        <sz val="10"/>
        <color theme="1"/>
        <rFont val="Calibri"/>
        <family val="2"/>
        <scheme val="minor"/>
      </rPr>
      <t>critica</t>
    </r>
    <r>
      <rPr>
        <b/>
        <vertAlign val="subscript"/>
        <sz val="11"/>
        <color theme="1"/>
        <rFont val="Calibri"/>
        <family val="2"/>
        <scheme val="minor"/>
      </rPr>
      <t xml:space="preserve">l </t>
    </r>
    <r>
      <rPr>
        <b/>
        <sz val="11"/>
        <color theme="1"/>
        <rFont val="Calibri"/>
        <family val="2"/>
        <scheme val="minor"/>
      </rPr>
      <t>(95% CI)</t>
    </r>
  </si>
  <si>
    <t>3). Using the seeds specified in the Initial Runs Worksheet, conduct seven initial model runs. Document the results for the specified MOE in the blue-highlighted cells .</t>
  </si>
  <si>
    <t>1). Enter the name of the Measure of Effectiveness (MOE) being examined into the yellow-highlighted cell with "MOE" in the Initial Runs Worksheet.</t>
  </si>
  <si>
    <t>Recalculated Mean:</t>
  </si>
  <si>
    <t>Recalculated σ:</t>
  </si>
  <si>
    <t>Recalculated E:</t>
  </si>
  <si>
    <t>Observation #</t>
  </si>
  <si>
    <t>Field Data Notes</t>
  </si>
  <si>
    <t>4). Statistical outliers will be eliminated if they exist. The remaining non-outliers will be valid runs. If the "Estimated Number of Runs" is less than or equal to the number of valid runs, the cell displaying the estimated number of runs in the Initial Runs Worksheet will be highlighted in green, indicating that the criteria are met and no further model runs are required. However, if the estimated number of runs is greater than the number of valid runs, the cell will be highlighted in yellow, indicating that further runs are required. If this is the case, continue on to Step 5.</t>
  </si>
  <si>
    <t>5). Using the seeds specified in the Additional Runs Worksheet, run the model until the required number of model runs is reached. Document the results for each model run with the specified seed in the purple-highlighted cells. If 30 model runs have been completed and the required number of model runs is not satisfied, please contact BTO to discuss further options.  Note that the first seven runs should be the same as that reported in the initial runs worksheet.</t>
  </si>
  <si>
    <t>MOE</t>
  </si>
  <si>
    <t>Tolerance error percentage (e):</t>
  </si>
  <si>
    <r>
      <t>Z</t>
    </r>
    <r>
      <rPr>
        <b/>
        <vertAlign val="subscript"/>
        <sz val="10"/>
        <color theme="1"/>
        <rFont val="Calibri"/>
        <family val="2"/>
        <scheme val="minor"/>
      </rPr>
      <t>critica</t>
    </r>
    <r>
      <rPr>
        <b/>
        <vertAlign val="subscript"/>
        <sz val="11"/>
        <color theme="1"/>
        <rFont val="Calibri"/>
        <family val="2"/>
        <scheme val="minor"/>
      </rPr>
      <t xml:space="preserve">l </t>
    </r>
    <r>
      <rPr>
        <b/>
        <sz val="11"/>
        <color theme="1"/>
        <rFont val="Calibri"/>
        <family val="2"/>
        <scheme val="minor"/>
      </rPr>
      <t>(95% CI):</t>
    </r>
  </si>
  <si>
    <t>Standard Deviation:</t>
  </si>
  <si>
    <t>Location:</t>
  </si>
  <si>
    <t>Dates:</t>
  </si>
  <si>
    <t>Times:</t>
  </si>
  <si>
    <t>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</si>
</sst>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0" x14ac:knownFonts="1">
    <font>
      <sz val="11"/>
      <color theme="1"/>
      <name val="Calibri"/>
      <family val="2"/>
      <scheme val="minor"/>
    </font>
    <font>
      <b/>
      <sz val="11"/>
      <color theme="1"/>
      <name val="Calibri"/>
      <family val="2"/>
      <scheme val="minor"/>
    </font>
    <font>
      <b/>
      <vertAlign val="subscript"/>
      <sz val="11"/>
      <color theme="1"/>
      <name val="Calibri"/>
      <family val="2"/>
      <scheme val="minor"/>
    </font>
    <font>
      <sz val="11"/>
      <color theme="1"/>
      <name val="Calibri"/>
      <family val="2"/>
      <scheme val="minor"/>
    </font>
    <font>
      <b/>
      <vertAlign val="subscript"/>
      <sz val="10"/>
      <color theme="1"/>
      <name val="Calibri"/>
      <family val="2"/>
      <scheme val="minor"/>
    </font>
    <font>
      <b/>
      <sz val="11"/>
      <color theme="1"/>
      <name val="Calibri"/>
      <family val="2"/>
    </font>
    <font>
      <sz val="10"/>
      <color rgb="FF574123"/>
      <name val="Tahoma"/>
      <family val="2"/>
    </font>
    <font>
      <b/>
      <sz val="11"/>
      <color theme="0"/>
      <name val="Calibri"/>
      <family val="2"/>
      <scheme val="minor"/>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80">
    <xf numFmtId="0" fontId="0" fillId="0" borderId="0" xfId="0"/>
    <xf numFmtId="0" fontId="1" fillId="0" borderId="1" xfId="0" applyFont="1" applyBorder="1"/>
    <xf numFmtId="0" fontId="0" fillId="0" borderId="1" xfId="0" applyBorder="1"/>
    <xf numFmtId="0" fontId="0" fillId="0" borderId="1" xfId="0" applyBorder="1" applyAlignment="1">
      <alignment horizontal="center"/>
    </xf>
    <xf numFmtId="0" fontId="0" fillId="3" borderId="0" xfId="0" applyFill="1"/>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xf>
    <xf numFmtId="0" fontId="1" fillId="0" borderId="0" xfId="0" applyFont="1"/>
    <xf numFmtId="0" fontId="1" fillId="0" borderId="0" xfId="0" applyFont="1" applyBorder="1" applyAlignment="1">
      <alignment horizontal="center" vertical="center"/>
    </xf>
    <xf numFmtId="0" fontId="1" fillId="0" borderId="2" xfId="0" applyFont="1" applyFill="1" applyBorder="1" applyAlignment="1">
      <alignment horizontal="center" vertical="center"/>
    </xf>
    <xf numFmtId="9" fontId="0" fillId="0" borderId="10" xfId="0" applyNumberFormat="1" applyBorder="1" applyAlignment="1">
      <alignment horizontal="center" vertical="center"/>
    </xf>
    <xf numFmtId="0" fontId="0" fillId="0" borderId="11" xfId="0" applyBorder="1" applyAlignment="1">
      <alignment horizontal="center" vertical="center"/>
    </xf>
    <xf numFmtId="9" fontId="0" fillId="0" borderId="12" xfId="0" applyNumberFormat="1" applyBorder="1" applyAlignment="1">
      <alignment horizontal="center" vertical="center"/>
    </xf>
    <xf numFmtId="0" fontId="0" fillId="0" borderId="13" xfId="0" applyBorder="1" applyAlignment="1">
      <alignment horizontal="center" vertical="center"/>
    </xf>
    <xf numFmtId="9" fontId="0" fillId="0" borderId="14" xfId="0" applyNumberFormat="1"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3" fontId="0" fillId="0" borderId="1" xfId="0" applyNumberFormat="1" applyBorder="1"/>
    <xf numFmtId="164" fontId="0" fillId="0" borderId="1" xfId="0" applyNumberFormat="1" applyBorder="1"/>
    <xf numFmtId="0" fontId="0" fillId="0" borderId="4" xfId="0" applyBorder="1" applyAlignment="1"/>
    <xf numFmtId="0" fontId="0" fillId="0" borderId="7" xfId="0" applyBorder="1" applyAlignment="1"/>
    <xf numFmtId="0" fontId="1" fillId="0" borderId="1" xfId="0" applyFont="1" applyBorder="1" applyAlignment="1">
      <alignment horizontal="center" vertical="center" wrapText="1"/>
    </xf>
    <xf numFmtId="0" fontId="1" fillId="0" borderId="1" xfId="0" applyFont="1" applyFill="1" applyBorder="1"/>
    <xf numFmtId="166" fontId="0" fillId="0" borderId="1" xfId="0" applyNumberFormat="1" applyBorder="1" applyAlignment="1">
      <alignment horizontal="center"/>
    </xf>
    <xf numFmtId="165" fontId="0" fillId="0" borderId="1" xfId="0" applyNumberFormat="1" applyBorder="1"/>
    <xf numFmtId="165" fontId="0" fillId="5" borderId="1" xfId="0" applyNumberFormat="1" applyFill="1" applyBorder="1" applyAlignment="1">
      <alignment horizontal="center" vertical="center"/>
    </xf>
    <xf numFmtId="4" fontId="0" fillId="0" borderId="1" xfId="0" applyNumberFormat="1" applyBorder="1"/>
    <xf numFmtId="2" fontId="0" fillId="0" borderId="1" xfId="0" applyNumberFormat="1" applyBorder="1" applyAlignment="1">
      <alignment horizontal="center"/>
    </xf>
    <xf numFmtId="0" fontId="0" fillId="0" borderId="3" xfId="0" applyBorder="1" applyAlignment="1"/>
    <xf numFmtId="0" fontId="8" fillId="0" borderId="5" xfId="0" applyFont="1" applyBorder="1" applyAlignment="1"/>
    <xf numFmtId="166" fontId="6" fillId="0" borderId="0" xfId="0" applyNumberFormat="1" applyFont="1"/>
    <xf numFmtId="166" fontId="7" fillId="0" borderId="0" xfId="0" applyNumberFormat="1" applyFont="1"/>
    <xf numFmtId="0" fontId="8" fillId="0" borderId="0" xfId="0" applyFont="1"/>
    <xf numFmtId="0" fontId="7" fillId="0" borderId="0" xfId="0" applyFont="1" applyFill="1" applyBorder="1"/>
    <xf numFmtId="0" fontId="0" fillId="0" borderId="0" xfId="0" applyBorder="1" applyAlignment="1">
      <alignment wrapText="1"/>
    </xf>
    <xf numFmtId="2" fontId="8" fillId="0" borderId="0" xfId="0" applyNumberFormat="1" applyFont="1"/>
    <xf numFmtId="0" fontId="0" fillId="0" borderId="0" xfId="0" quotePrefix="1"/>
    <xf numFmtId="14" fontId="0" fillId="0" borderId="0" xfId="0" applyNumberFormat="1"/>
    <xf numFmtId="14" fontId="0" fillId="0" borderId="0" xfId="0" applyNumberFormat="1" applyFill="1"/>
    <xf numFmtId="0" fontId="0" fillId="0" borderId="0" xfId="0" applyFill="1"/>
    <xf numFmtId="164" fontId="8" fillId="3" borderId="1" xfId="1" applyNumberFormat="1" applyFont="1" applyFill="1" applyBorder="1" applyAlignment="1">
      <alignment horizontal="center"/>
    </xf>
    <xf numFmtId="165" fontId="0" fillId="0" borderId="0" xfId="0" applyNumberFormat="1"/>
    <xf numFmtId="0" fontId="9" fillId="0" borderId="0" xfId="0" applyFont="1" applyFill="1" applyBorder="1" applyAlignment="1"/>
    <xf numFmtId="0" fontId="1" fillId="0" borderId="0" xfId="0" applyFont="1" applyAlignment="1">
      <alignment vertical="center"/>
    </xf>
    <xf numFmtId="14" fontId="1" fillId="0" borderId="0" xfId="0" applyNumberFormat="1" applyFont="1" applyAlignment="1">
      <alignment vertical="center"/>
    </xf>
    <xf numFmtId="0" fontId="1" fillId="0" borderId="8" xfId="0" applyFont="1" applyBorder="1" applyAlignment="1">
      <alignment horizontal="left"/>
    </xf>
    <xf numFmtId="0" fontId="1" fillId="0" borderId="9" xfId="0" applyFont="1" applyBorder="1" applyAlignment="1">
      <alignment horizontal="left"/>
    </xf>
    <xf numFmtId="0" fontId="1" fillId="0" borderId="6" xfId="0" applyFont="1" applyBorder="1" applyAlignment="1">
      <alignment horizontal="left"/>
    </xf>
    <xf numFmtId="165" fontId="0" fillId="5" borderId="1" xfId="0" applyNumberFormat="1" applyFill="1" applyBorder="1" applyAlignment="1" applyProtection="1">
      <alignment horizontal="center" vertical="center"/>
      <protection locked="0"/>
    </xf>
    <xf numFmtId="165" fontId="0" fillId="2" borderId="1" xfId="0" applyNumberFormat="1" applyFill="1" applyBorder="1" applyProtection="1">
      <protection locked="0"/>
    </xf>
    <xf numFmtId="166" fontId="0" fillId="6" borderId="1" xfId="0" applyNumberForma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14" fontId="1" fillId="0" borderId="0" xfId="0" applyNumberFormat="1" applyFont="1" applyAlignment="1">
      <alignment horizontal="left" vertical="center"/>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1" fillId="0" borderId="1" xfId="0" applyFont="1" applyBorder="1" applyAlignment="1">
      <alignment horizontal="center"/>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6" xfId="0" applyFont="1" applyBorder="1" applyAlignment="1">
      <alignment horizontal="left" vertical="top"/>
    </xf>
    <xf numFmtId="0" fontId="1" fillId="0" borderId="8" xfId="0" applyFont="1" applyBorder="1" applyAlignment="1">
      <alignment horizontal="center"/>
    </xf>
    <xf numFmtId="0" fontId="1" fillId="0" borderId="9" xfId="0" applyFont="1" applyBorder="1" applyAlignment="1">
      <alignment horizontal="center"/>
    </xf>
    <xf numFmtId="0" fontId="1" fillId="0" borderId="6" xfId="0" applyFont="1" applyBorder="1" applyAlignment="1">
      <alignment horizont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9" xfId="0" applyBorder="1" applyAlignment="1">
      <alignment horizontal="center"/>
    </xf>
    <xf numFmtId="0" fontId="0" fillId="0" borderId="6" xfId="0" applyBorder="1" applyAlignment="1">
      <alignment horizontal="center"/>
    </xf>
    <xf numFmtId="0" fontId="1" fillId="0" borderId="1" xfId="0" applyFont="1" applyFill="1" applyBorder="1" applyAlignment="1">
      <alignment horizontal="center"/>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cellXfs>
  <cellStyles count="2">
    <cellStyle name="Normal" xfId="0" builtinId="0"/>
    <cellStyle name="Percent" xfId="1" builtinId="5"/>
  </cellStyles>
  <dxfs count="13">
    <dxf>
      <fill>
        <patternFill>
          <bgColor rgb="FFFFC000"/>
        </patternFill>
      </fill>
    </dxf>
    <dxf>
      <font>
        <strike/>
        <color rgb="FFFF0000"/>
      </font>
    </dxf>
    <dxf>
      <font>
        <color auto="1"/>
      </font>
      <border>
        <left style="thin">
          <color auto="1"/>
        </left>
        <right style="thin">
          <color auto="1"/>
        </right>
        <top style="thin">
          <color auto="1"/>
        </top>
        <bottom style="thin">
          <color auto="1"/>
        </bottom>
        <vertical/>
        <horizontal/>
      </border>
    </dxf>
    <dxf>
      <fill>
        <patternFill>
          <bgColor rgb="FFFFC000"/>
        </patternFill>
      </fill>
    </dxf>
    <dxf>
      <font>
        <color auto="1"/>
      </font>
      <fill>
        <patternFill patternType="none">
          <bgColor auto="1"/>
        </patternFill>
      </fill>
      <border>
        <left style="thin">
          <color auto="1"/>
        </left>
        <right style="thin">
          <color auto="1"/>
        </right>
        <top style="thin">
          <color auto="1"/>
        </top>
        <bottom style="thin">
          <color auto="1"/>
        </bottom>
      </border>
    </dxf>
    <dxf>
      <fill>
        <patternFill>
          <bgColor rgb="FFFFC000"/>
        </patternFill>
      </fill>
    </dxf>
    <dxf>
      <font>
        <color auto="1"/>
      </font>
      <fill>
        <patternFill patternType="none">
          <bgColor auto="1"/>
        </patternFill>
      </fill>
      <border>
        <left style="thin">
          <color auto="1"/>
        </left>
        <right style="thin">
          <color auto="1"/>
        </right>
        <top style="thin">
          <color auto="1"/>
        </top>
        <bottom style="thin">
          <color auto="1"/>
        </bottom>
      </border>
    </dxf>
    <dxf>
      <font>
        <strike/>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12</xdr:row>
      <xdr:rowOff>1</xdr:rowOff>
    </xdr:from>
    <xdr:to>
      <xdr:col>1</xdr:col>
      <xdr:colOff>598171</xdr:colOff>
      <xdr:row>19</xdr:row>
      <xdr:rowOff>3351</xdr:rowOff>
    </xdr:to>
    <xdr:pic>
      <xdr:nvPicPr>
        <xdr:cNvPr id="2" name="Picture 9" descr="WisDOT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362201"/>
          <a:ext cx="1331596" cy="133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372"/>
  <sheetViews>
    <sheetView showGridLines="0" tabSelected="1" zoomScale="70" zoomScaleNormal="70" workbookViewId="0">
      <selection activeCell="C3" sqref="C3"/>
    </sheetView>
  </sheetViews>
  <sheetFormatPr defaultRowHeight="15" x14ac:dyDescent="0.25"/>
  <cols>
    <col min="1" max="1" width="12.140625" bestFit="1" customWidth="1"/>
    <col min="3" max="3" width="9.7109375" bestFit="1" customWidth="1"/>
    <col min="5" max="5" width="26.42578125" bestFit="1" customWidth="1"/>
    <col min="6" max="6" width="26.7109375" bestFit="1" customWidth="1"/>
    <col min="7" max="7" width="4.140625" customWidth="1"/>
    <col min="8" max="8" width="4.140625" style="4" customWidth="1"/>
    <col min="9" max="9" width="3.7109375" customWidth="1"/>
    <col min="10" max="10" width="12.140625" bestFit="1" customWidth="1"/>
    <col min="14" max="14" width="26.140625" bestFit="1" customWidth="1"/>
    <col min="15" max="15" width="20.7109375" customWidth="1"/>
    <col min="16" max="16" width="4.140625" customWidth="1"/>
    <col min="17" max="17" width="4.140625" style="4" customWidth="1"/>
    <col min="18" max="18" width="4.140625" customWidth="1"/>
    <col min="19" max="19" width="17.85546875" customWidth="1"/>
    <col min="20" max="20" width="15.5703125" customWidth="1"/>
    <col min="21" max="21" width="11.28515625" style="42" bestFit="1" customWidth="1"/>
    <col min="22" max="22" width="9" style="42" bestFit="1" customWidth="1"/>
    <col min="24" max="24" width="11.140625" customWidth="1"/>
    <col min="25" max="25" width="8.85546875" customWidth="1"/>
  </cols>
  <sheetData>
    <row r="1" spans="1:25" x14ac:dyDescent="0.25">
      <c r="S1" s="65" t="s">
        <v>17</v>
      </c>
      <c r="T1" s="65"/>
      <c r="U1" s="65"/>
      <c r="V1" s="65"/>
      <c r="W1" s="65"/>
      <c r="X1" s="65"/>
      <c r="Y1" s="65"/>
    </row>
    <row r="2" spans="1:25" ht="15" customHeight="1" x14ac:dyDescent="0.25">
      <c r="A2" s="69" t="s">
        <v>5</v>
      </c>
      <c r="B2" s="70"/>
      <c r="C2" s="70"/>
      <c r="D2" s="70"/>
      <c r="E2" s="70"/>
      <c r="F2" s="71"/>
      <c r="J2" s="65" t="s">
        <v>4</v>
      </c>
      <c r="K2" s="65"/>
      <c r="L2" s="65"/>
      <c r="M2" s="65"/>
      <c r="N2" s="65"/>
      <c r="O2" s="65"/>
      <c r="S2" s="72" t="s">
        <v>12</v>
      </c>
      <c r="T2" s="73"/>
      <c r="U2"/>
      <c r="V2"/>
      <c r="Y2" s="9"/>
    </row>
    <row r="3" spans="1:25" ht="15" customHeight="1" x14ac:dyDescent="0.25">
      <c r="A3" s="5" t="s">
        <v>6</v>
      </c>
      <c r="B3" s="5" t="s">
        <v>0</v>
      </c>
      <c r="C3" s="54" t="s">
        <v>30</v>
      </c>
      <c r="D3" s="31"/>
      <c r="E3" s="22"/>
      <c r="F3" s="23"/>
      <c r="J3" s="5" t="s">
        <v>6</v>
      </c>
      <c r="K3" s="5" t="str">
        <f>Spreadsheet!B3</f>
        <v>Seed</v>
      </c>
      <c r="L3" s="5" t="str">
        <f>C3</f>
        <v>MOE</v>
      </c>
      <c r="M3" s="31"/>
      <c r="N3" s="74"/>
      <c r="O3" s="75"/>
      <c r="S3" s="24" t="s">
        <v>26</v>
      </c>
      <c r="T3" s="11" t="str">
        <f>C3</f>
        <v>MOE</v>
      </c>
      <c r="U3"/>
      <c r="V3"/>
      <c r="Y3" s="39"/>
    </row>
    <row r="4" spans="1:25" x14ac:dyDescent="0.25">
      <c r="A4" s="6">
        <v>1</v>
      </c>
      <c r="B4" s="7">
        <v>199</v>
      </c>
      <c r="C4" s="53"/>
      <c r="D4" s="32" t="str">
        <f>IF(C4="","",IF(OR(C4&gt;($F$4+1.96*$F$8),C4&lt;$F$4-1.96*$F$8),"",C4))</f>
        <v/>
      </c>
      <c r="E4" s="1" t="s">
        <v>10</v>
      </c>
      <c r="F4" s="26" t="str">
        <f>IF(COUNTA(C4:C10)=0,"N/A",ROUND(AVERAGE(C4:C10),1))</f>
        <v>N/A</v>
      </c>
      <c r="G4" t="str">
        <f>""</f>
        <v/>
      </c>
      <c r="J4" s="6">
        <v>1</v>
      </c>
      <c r="K4" s="7">
        <f>Spreadsheet!B4</f>
        <v>199</v>
      </c>
      <c r="L4" s="28" t="str">
        <f>IF(C4="","",IF($F$9&gt;(COUNTA($C$4:$C$10)-COUNTIF($D$4:$D$10,"")),IF(C4="","",C4),""))</f>
        <v/>
      </c>
      <c r="M4" s="32" t="str">
        <f t="shared" ref="M4:M33" si="0">IF(L4="","",IF(OR(L4&gt;($O$4+1.96*$O$8),L4&lt;$O$4-1.96*$O$8),"",L4))</f>
        <v/>
      </c>
      <c r="N4" s="1" t="s">
        <v>10</v>
      </c>
      <c r="O4" s="26" t="str">
        <f>IF(COUNTIF(L4:L33,"&gt;0")=0,"N/A",ROUND(AVERAGE(L4:L33),1))</f>
        <v>N/A</v>
      </c>
      <c r="S4" s="6">
        <v>1</v>
      </c>
      <c r="T4" s="52">
        <v>1</v>
      </c>
      <c r="U4" s="41"/>
      <c r="V4" s="66" t="s">
        <v>10</v>
      </c>
      <c r="W4" s="67"/>
      <c r="X4" s="68"/>
      <c r="Y4" s="27">
        <f>AVERAGE(T4:T368)</f>
        <v>1</v>
      </c>
    </row>
    <row r="5" spans="1:25" x14ac:dyDescent="0.25">
      <c r="A5" s="6">
        <v>2</v>
      </c>
      <c r="B5" s="7">
        <v>409</v>
      </c>
      <c r="C5" s="53"/>
      <c r="D5" s="32" t="str">
        <f t="shared" ref="D5:D10" si="1">IF(C5="","",IF(OR(C5&gt;($F$4+1.96*$F$8),C5&lt;$F$4-1.96*$F$8),"",C5))</f>
        <v/>
      </c>
      <c r="E5" s="1" t="s">
        <v>19</v>
      </c>
      <c r="F5" s="30" t="str">
        <f>IF(COUNTA(C4:C10)=0,"N/A",ROUND(F4*F6,1))</f>
        <v>N/A</v>
      </c>
      <c r="J5" s="6">
        <v>2</v>
      </c>
      <c r="K5" s="7">
        <f>Spreadsheet!B5</f>
        <v>409</v>
      </c>
      <c r="L5" s="28" t="str">
        <f t="shared" ref="L5:L10" si="2">IF(C5="","",IF($F$9&gt;(COUNTA($C$4:$C$10)-COUNTIF($D$4:$D$10,"")),IF(C5="","",C5),""))</f>
        <v/>
      </c>
      <c r="M5" s="32" t="str">
        <f t="shared" si="0"/>
        <v/>
      </c>
      <c r="N5" s="1" t="s">
        <v>19</v>
      </c>
      <c r="O5" s="30" t="str">
        <f>IF(COUNTIF(L4:L33,"&gt;0")=0,"N/A",ROUND(O4*O6,1))</f>
        <v>N/A</v>
      </c>
      <c r="S5" s="6">
        <v>2</v>
      </c>
      <c r="T5" s="52">
        <v>1</v>
      </c>
      <c r="U5" s="41"/>
      <c r="V5" s="66" t="s">
        <v>19</v>
      </c>
      <c r="W5" s="67"/>
      <c r="X5" s="68"/>
      <c r="Y5" s="29">
        <f>+(Y7*(Y8/(SQRT(Y9))))</f>
        <v>0</v>
      </c>
    </row>
    <row r="6" spans="1:25" x14ac:dyDescent="0.25">
      <c r="A6" s="6">
        <v>3</v>
      </c>
      <c r="B6" s="7">
        <v>619</v>
      </c>
      <c r="C6" s="53"/>
      <c r="D6" s="32" t="str">
        <f t="shared" si="1"/>
        <v/>
      </c>
      <c r="E6" s="1" t="s">
        <v>15</v>
      </c>
      <c r="F6" s="43">
        <f>IF(Y6&lt;0.01,0.01,Y6)</f>
        <v>0.01</v>
      </c>
      <c r="J6" s="6">
        <v>3</v>
      </c>
      <c r="K6" s="7">
        <f>Spreadsheet!B6</f>
        <v>619</v>
      </c>
      <c r="L6" s="28" t="str">
        <f t="shared" si="2"/>
        <v/>
      </c>
      <c r="M6" s="32" t="str">
        <f t="shared" si="0"/>
        <v/>
      </c>
      <c r="N6" s="1" t="s">
        <v>15</v>
      </c>
      <c r="O6" s="43" t="str">
        <f>IF(COUNTIF(L4:L33,"&gt;0")=0,"N/A",F6)</f>
        <v>N/A</v>
      </c>
      <c r="S6" s="6">
        <v>3</v>
      </c>
      <c r="T6" s="52"/>
      <c r="U6" s="41"/>
      <c r="V6" s="66" t="s">
        <v>31</v>
      </c>
      <c r="W6" s="67"/>
      <c r="X6" s="68"/>
      <c r="Y6" s="21">
        <f>Y5/Y4</f>
        <v>0</v>
      </c>
    </row>
    <row r="7" spans="1:25" ht="18" x14ac:dyDescent="0.35">
      <c r="A7" s="6">
        <v>4</v>
      </c>
      <c r="B7" s="7">
        <v>829</v>
      </c>
      <c r="C7" s="53"/>
      <c r="D7" s="32" t="str">
        <f t="shared" si="1"/>
        <v/>
      </c>
      <c r="E7" s="1" t="s">
        <v>20</v>
      </c>
      <c r="F7" s="3">
        <v>1.96</v>
      </c>
      <c r="J7" s="6">
        <v>4</v>
      </c>
      <c r="K7" s="7">
        <f>Spreadsheet!B7</f>
        <v>829</v>
      </c>
      <c r="L7" s="28" t="str">
        <f t="shared" si="2"/>
        <v/>
      </c>
      <c r="M7" s="32" t="str">
        <f t="shared" si="0"/>
        <v/>
      </c>
      <c r="N7" s="1" t="s">
        <v>20</v>
      </c>
      <c r="O7" s="3">
        <v>1.96</v>
      </c>
      <c r="S7" s="6">
        <v>4</v>
      </c>
      <c r="T7" s="52"/>
      <c r="U7" s="41"/>
      <c r="V7" s="66" t="s">
        <v>32</v>
      </c>
      <c r="W7" s="67"/>
      <c r="X7" s="68"/>
      <c r="Y7" s="2">
        <v>1.96</v>
      </c>
    </row>
    <row r="8" spans="1:25" x14ac:dyDescent="0.25">
      <c r="A8" s="6">
        <v>5</v>
      </c>
      <c r="B8" s="7">
        <v>1039</v>
      </c>
      <c r="C8" s="53"/>
      <c r="D8" s="32" t="str">
        <f t="shared" si="1"/>
        <v/>
      </c>
      <c r="E8" s="1" t="s">
        <v>16</v>
      </c>
      <c r="F8" s="3" t="str">
        <f>IF(COUNTA(C4:C10)=0,"N/A",ROUND(STDEV(C4:C10),2))</f>
        <v>N/A</v>
      </c>
      <c r="J8" s="6">
        <v>5</v>
      </c>
      <c r="K8" s="7">
        <f>Spreadsheet!B8</f>
        <v>1039</v>
      </c>
      <c r="L8" s="28" t="str">
        <f t="shared" si="2"/>
        <v/>
      </c>
      <c r="M8" s="32" t="str">
        <f t="shared" si="0"/>
        <v/>
      </c>
      <c r="N8" s="1" t="s">
        <v>16</v>
      </c>
      <c r="O8" s="3" t="str">
        <f>IF(COUNTIF(L4:L33, "&gt;0")=0,"N/A",ROUND(STDEV(L4:L33),2))</f>
        <v>N/A</v>
      </c>
      <c r="S8" s="6">
        <v>5</v>
      </c>
      <c r="T8" s="52"/>
      <c r="U8" s="41"/>
      <c r="V8" s="66" t="s">
        <v>33</v>
      </c>
      <c r="W8" s="67"/>
      <c r="X8" s="68"/>
      <c r="Y8" s="29">
        <f>STDEV(T4:T368)</f>
        <v>0</v>
      </c>
    </row>
    <row r="9" spans="1:25" x14ac:dyDescent="0.25">
      <c r="A9" s="6">
        <v>6</v>
      </c>
      <c r="B9" s="7">
        <v>1249</v>
      </c>
      <c r="C9" s="53"/>
      <c r="D9" s="32" t="str">
        <f t="shared" si="1"/>
        <v/>
      </c>
      <c r="E9" s="1" t="s">
        <v>1</v>
      </c>
      <c r="F9" s="8" t="str">
        <f>IF(SUM(C4:C10)=SUM(D4:D10),IF(COUNTA(C4:C10)=7,CEILING((1.96*F8)^2/(F5)^2,1),"Please conduct 7 initial runs"),CEILING((1.96*F12)^2/(F11)^2,1))</f>
        <v>Please conduct 7 initial runs</v>
      </c>
      <c r="J9" s="6">
        <v>6</v>
      </c>
      <c r="K9" s="7">
        <f>Spreadsheet!B9</f>
        <v>1249</v>
      </c>
      <c r="L9" s="28" t="str">
        <f t="shared" si="2"/>
        <v/>
      </c>
      <c r="M9" s="32" t="str">
        <f t="shared" si="0"/>
        <v/>
      </c>
      <c r="N9" s="1" t="s">
        <v>3</v>
      </c>
      <c r="O9" s="3" t="str">
        <f>IF(COUNTIF(L4:L33,"&gt;0")=0,"N/A",IF(SUM(L4:L33)=SUM(M4:M33),CEILING((1.96*O8)^2/(O5)^2,1),CEILING((1.96*O12)^2/(O11)^2,1)))</f>
        <v>N/A</v>
      </c>
      <c r="S9" s="6">
        <v>6</v>
      </c>
      <c r="T9" s="52"/>
      <c r="U9" s="41"/>
      <c r="V9" s="66" t="s">
        <v>11</v>
      </c>
      <c r="W9" s="67"/>
      <c r="X9" s="68"/>
      <c r="Y9" s="20">
        <f>COUNTA(T4:T368)</f>
        <v>2</v>
      </c>
    </row>
    <row r="10" spans="1:25" x14ac:dyDescent="0.25">
      <c r="A10" s="6">
        <v>7</v>
      </c>
      <c r="B10" s="7">
        <v>1459</v>
      </c>
      <c r="C10" s="53"/>
      <c r="D10" s="32" t="str">
        <f t="shared" si="1"/>
        <v/>
      </c>
      <c r="E10" s="34" t="s">
        <v>23</v>
      </c>
      <c r="F10" s="35" t="str">
        <f>IF(SUM(C4:C10)=0,"",ROUND(AVERAGE(D4:D10),1))</f>
        <v/>
      </c>
      <c r="J10" s="6">
        <v>7</v>
      </c>
      <c r="K10" s="7">
        <f>Spreadsheet!B10</f>
        <v>1459</v>
      </c>
      <c r="L10" s="28" t="str">
        <f t="shared" si="2"/>
        <v/>
      </c>
      <c r="M10" s="32" t="str">
        <f t="shared" si="0"/>
        <v/>
      </c>
      <c r="N10" s="35" t="s">
        <v>23</v>
      </c>
      <c r="O10" s="35" t="str">
        <f>IF(SUM(L4:L33)=0,"",ROUND(AVERAGE(M4:M33),1))</f>
        <v/>
      </c>
      <c r="S10" s="6">
        <v>7</v>
      </c>
      <c r="T10" s="52"/>
      <c r="U10" s="40"/>
      <c r="V10"/>
    </row>
    <row r="11" spans="1:25" x14ac:dyDescent="0.25">
      <c r="C11" s="33"/>
      <c r="D11" s="33"/>
      <c r="E11" s="34" t="s">
        <v>25</v>
      </c>
      <c r="F11" s="38" t="str">
        <f>IF(SUM(C4:C10)=0,"",ROUND(F10*F6,1))</f>
        <v/>
      </c>
      <c r="J11" s="6">
        <v>8</v>
      </c>
      <c r="K11" s="7">
        <v>1669</v>
      </c>
      <c r="L11" s="51"/>
      <c r="M11" s="32" t="str">
        <f t="shared" si="0"/>
        <v/>
      </c>
      <c r="N11" s="35" t="s">
        <v>25</v>
      </c>
      <c r="O11" s="35" t="str">
        <f>IF(SUM(L4:L33)=0,"",ROUND(O6*O10,1))</f>
        <v/>
      </c>
      <c r="S11" s="6">
        <v>8</v>
      </c>
      <c r="T11" s="52"/>
      <c r="U11" s="41"/>
      <c r="V11" s="76" t="s">
        <v>27</v>
      </c>
      <c r="W11" s="76"/>
      <c r="X11" s="76"/>
      <c r="Y11" s="76"/>
    </row>
    <row r="12" spans="1:25" x14ac:dyDescent="0.25">
      <c r="E12" s="36" t="s">
        <v>24</v>
      </c>
      <c r="F12" s="35" t="str">
        <f>IF(SUM(C4:C10)=0,"",ROUND(STDEV(D4:D10),2))</f>
        <v/>
      </c>
      <c r="J12" s="6">
        <v>9</v>
      </c>
      <c r="K12" s="7">
        <v>1879</v>
      </c>
      <c r="L12" s="51"/>
      <c r="M12" s="32" t="str">
        <f t="shared" si="0"/>
        <v/>
      </c>
      <c r="N12" s="35" t="s">
        <v>24</v>
      </c>
      <c r="O12" s="35" t="str">
        <f>IF(SUM(L4:L33)=0,"",ROUND(STDEV(M4:M33),2))</f>
        <v/>
      </c>
      <c r="S12" s="6">
        <v>9</v>
      </c>
      <c r="T12" s="52"/>
      <c r="U12" s="41"/>
      <c r="V12" s="25" t="s">
        <v>34</v>
      </c>
      <c r="W12" s="77"/>
      <c r="X12" s="78"/>
      <c r="Y12" s="79"/>
    </row>
    <row r="13" spans="1:25" x14ac:dyDescent="0.25">
      <c r="J13" s="6">
        <v>10</v>
      </c>
      <c r="K13" s="7">
        <v>2089</v>
      </c>
      <c r="L13" s="51"/>
      <c r="M13" s="32" t="str">
        <f t="shared" si="0"/>
        <v/>
      </c>
      <c r="S13" s="6">
        <v>10</v>
      </c>
      <c r="T13" s="52"/>
      <c r="U13" s="41"/>
      <c r="V13" s="25" t="s">
        <v>35</v>
      </c>
      <c r="W13" s="77"/>
      <c r="X13" s="78"/>
      <c r="Y13" s="79"/>
    </row>
    <row r="14" spans="1:25" x14ac:dyDescent="0.25">
      <c r="E14" s="46"/>
      <c r="J14" s="6">
        <v>11</v>
      </c>
      <c r="K14" s="7">
        <v>7</v>
      </c>
      <c r="L14" s="51"/>
      <c r="M14" s="32" t="str">
        <f t="shared" si="0"/>
        <v/>
      </c>
      <c r="S14" s="6">
        <v>11</v>
      </c>
      <c r="T14" s="52"/>
      <c r="U14" s="41"/>
      <c r="V14" s="25" t="s">
        <v>36</v>
      </c>
      <c r="W14" s="77"/>
      <c r="X14" s="78"/>
      <c r="Y14" s="79"/>
    </row>
    <row r="15" spans="1:25" x14ac:dyDescent="0.25">
      <c r="C15" s="46" t="s">
        <v>8</v>
      </c>
      <c r="D15" s="46"/>
      <c r="E15" s="47"/>
      <c r="J15" s="6">
        <v>12</v>
      </c>
      <c r="K15" s="7">
        <v>157</v>
      </c>
      <c r="L15" s="51"/>
      <c r="M15" s="32" t="str">
        <f t="shared" si="0"/>
        <v/>
      </c>
      <c r="S15" s="6">
        <v>12</v>
      </c>
      <c r="T15" s="52"/>
      <c r="U15" s="41"/>
      <c r="V15" s="25" t="s">
        <v>37</v>
      </c>
      <c r="W15" s="77"/>
      <c r="X15" s="78"/>
      <c r="Y15" s="79"/>
    </row>
    <row r="16" spans="1:25" x14ac:dyDescent="0.25">
      <c r="C16" s="61">
        <v>43020</v>
      </c>
      <c r="D16" s="61"/>
      <c r="J16" s="6">
        <v>13</v>
      </c>
      <c r="K16" s="7">
        <v>307</v>
      </c>
      <c r="L16" s="51"/>
      <c r="M16" s="32" t="str">
        <f t="shared" si="0"/>
        <v/>
      </c>
      <c r="S16" s="6">
        <v>13</v>
      </c>
      <c r="T16" s="52"/>
      <c r="U16" s="41"/>
    </row>
    <row r="17" spans="1:24" x14ac:dyDescent="0.25">
      <c r="J17" s="6">
        <v>14</v>
      </c>
      <c r="K17" s="7">
        <v>457</v>
      </c>
      <c r="L17" s="51"/>
      <c r="M17" s="32" t="str">
        <f t="shared" si="0"/>
        <v/>
      </c>
      <c r="S17" s="6">
        <v>14</v>
      </c>
      <c r="T17" s="52"/>
      <c r="U17" s="41"/>
    </row>
    <row r="18" spans="1:24" x14ac:dyDescent="0.25">
      <c r="J18" s="6">
        <v>15</v>
      </c>
      <c r="K18" s="7">
        <v>607</v>
      </c>
      <c r="L18" s="51"/>
      <c r="M18" s="32" t="str">
        <f t="shared" si="0"/>
        <v/>
      </c>
      <c r="S18" s="6">
        <v>15</v>
      </c>
      <c r="T18" s="52"/>
      <c r="U18" s="40"/>
      <c r="X18" s="9"/>
    </row>
    <row r="19" spans="1:24" x14ac:dyDescent="0.25">
      <c r="J19" s="6">
        <v>16</v>
      </c>
      <c r="K19" s="7">
        <v>757</v>
      </c>
      <c r="L19" s="51"/>
      <c r="M19" s="32" t="str">
        <f t="shared" si="0"/>
        <v/>
      </c>
      <c r="S19" s="6">
        <v>16</v>
      </c>
      <c r="T19" s="52"/>
      <c r="U19" s="41"/>
      <c r="X19" s="39"/>
    </row>
    <row r="20" spans="1:24" x14ac:dyDescent="0.25">
      <c r="J20" s="6">
        <v>17</v>
      </c>
      <c r="K20" s="7">
        <v>907</v>
      </c>
      <c r="L20" s="51"/>
      <c r="M20" s="32" t="str">
        <f t="shared" si="0"/>
        <v/>
      </c>
      <c r="S20" s="6">
        <v>17</v>
      </c>
      <c r="T20" s="52"/>
      <c r="U20" s="40"/>
      <c r="X20" s="39"/>
    </row>
    <row r="21" spans="1:24" x14ac:dyDescent="0.25">
      <c r="J21" s="6">
        <v>18</v>
      </c>
      <c r="K21" s="7">
        <v>5</v>
      </c>
      <c r="L21" s="51"/>
      <c r="M21" s="32" t="str">
        <f t="shared" si="0"/>
        <v/>
      </c>
      <c r="S21" s="6">
        <v>18</v>
      </c>
      <c r="T21" s="52"/>
      <c r="U21" s="41"/>
      <c r="X21" s="39"/>
    </row>
    <row r="22" spans="1:24" x14ac:dyDescent="0.25">
      <c r="A22" s="48" t="s">
        <v>9</v>
      </c>
      <c r="B22" s="49"/>
      <c r="C22" s="49"/>
      <c r="D22" s="49"/>
      <c r="E22" s="50"/>
      <c r="J22" s="6">
        <v>19</v>
      </c>
      <c r="K22" s="7">
        <v>11</v>
      </c>
      <c r="L22" s="51"/>
      <c r="M22" s="32" t="str">
        <f t="shared" si="0"/>
        <v/>
      </c>
      <c r="S22" s="6">
        <v>19</v>
      </c>
      <c r="T22" s="52"/>
      <c r="U22" s="40"/>
    </row>
    <row r="23" spans="1:24" ht="14.45" customHeight="1" x14ac:dyDescent="0.25">
      <c r="A23" s="55" t="s">
        <v>22</v>
      </c>
      <c r="B23" s="56"/>
      <c r="C23" s="56"/>
      <c r="D23" s="56"/>
      <c r="E23" s="57"/>
      <c r="J23" s="6">
        <v>20</v>
      </c>
      <c r="K23" s="7">
        <v>17</v>
      </c>
      <c r="L23" s="51"/>
      <c r="M23" s="32" t="str">
        <f t="shared" si="0"/>
        <v/>
      </c>
      <c r="S23" s="6">
        <v>20</v>
      </c>
      <c r="T23" s="52"/>
      <c r="U23" s="41"/>
    </row>
    <row r="24" spans="1:24" x14ac:dyDescent="0.25">
      <c r="A24" s="58"/>
      <c r="B24" s="59"/>
      <c r="C24" s="59"/>
      <c r="D24" s="59"/>
      <c r="E24" s="60"/>
      <c r="J24" s="6">
        <v>21</v>
      </c>
      <c r="K24" s="7">
        <v>23</v>
      </c>
      <c r="L24" s="51"/>
      <c r="M24" s="32" t="str">
        <f t="shared" si="0"/>
        <v/>
      </c>
      <c r="S24" s="6">
        <v>21</v>
      </c>
      <c r="T24" s="52"/>
      <c r="U24" s="41"/>
    </row>
    <row r="25" spans="1:24" ht="14.45" customHeight="1" x14ac:dyDescent="0.25">
      <c r="A25" s="55" t="s">
        <v>18</v>
      </c>
      <c r="B25" s="56"/>
      <c r="C25" s="56"/>
      <c r="D25" s="56"/>
      <c r="E25" s="57"/>
      <c r="J25" s="6">
        <v>22</v>
      </c>
      <c r="K25" s="7">
        <v>29</v>
      </c>
      <c r="L25" s="51"/>
      <c r="M25" s="32" t="str">
        <f t="shared" si="0"/>
        <v/>
      </c>
      <c r="S25" s="6">
        <v>22</v>
      </c>
      <c r="T25" s="52"/>
      <c r="U25" s="41"/>
    </row>
    <row r="26" spans="1:24" x14ac:dyDescent="0.25">
      <c r="A26" s="58"/>
      <c r="B26" s="59"/>
      <c r="C26" s="59"/>
      <c r="D26" s="59"/>
      <c r="E26" s="60"/>
      <c r="J26" s="6">
        <v>23</v>
      </c>
      <c r="K26" s="7">
        <v>13</v>
      </c>
      <c r="L26" s="51"/>
      <c r="M26" s="32" t="str">
        <f t="shared" si="0"/>
        <v/>
      </c>
      <c r="S26" s="6">
        <v>23</v>
      </c>
      <c r="T26" s="52"/>
      <c r="U26" s="41"/>
    </row>
    <row r="27" spans="1:24" ht="15" customHeight="1" x14ac:dyDescent="0.25">
      <c r="A27" s="55" t="s">
        <v>21</v>
      </c>
      <c r="B27" s="56"/>
      <c r="C27" s="56"/>
      <c r="D27" s="56"/>
      <c r="E27" s="57"/>
      <c r="J27" s="6">
        <v>24</v>
      </c>
      <c r="K27" s="7">
        <v>103</v>
      </c>
      <c r="L27" s="51"/>
      <c r="M27" s="32" t="str">
        <f t="shared" si="0"/>
        <v/>
      </c>
      <c r="S27" s="6">
        <v>24</v>
      </c>
      <c r="T27" s="52"/>
      <c r="U27" s="41"/>
    </row>
    <row r="28" spans="1:24" x14ac:dyDescent="0.25">
      <c r="A28" s="62"/>
      <c r="B28" s="63"/>
      <c r="C28" s="63"/>
      <c r="D28" s="63"/>
      <c r="E28" s="64"/>
      <c r="J28" s="6">
        <v>25</v>
      </c>
      <c r="K28" s="7">
        <v>193</v>
      </c>
      <c r="L28" s="51"/>
      <c r="M28" s="32" t="str">
        <f t="shared" si="0"/>
        <v/>
      </c>
      <c r="S28" s="6">
        <v>25</v>
      </c>
      <c r="T28" s="52"/>
      <c r="U28" s="41"/>
    </row>
    <row r="29" spans="1:24" ht="15" customHeight="1" x14ac:dyDescent="0.25">
      <c r="A29" s="58"/>
      <c r="B29" s="59"/>
      <c r="C29" s="59"/>
      <c r="D29" s="59"/>
      <c r="E29" s="60"/>
      <c r="J29" s="6">
        <v>26</v>
      </c>
      <c r="K29" s="7">
        <v>283</v>
      </c>
      <c r="L29" s="51"/>
      <c r="M29" s="32" t="str">
        <f t="shared" si="0"/>
        <v/>
      </c>
      <c r="S29" s="6">
        <v>26</v>
      </c>
      <c r="T29" s="52"/>
      <c r="U29" s="41"/>
    </row>
    <row r="30" spans="1:24" ht="15" customHeight="1" x14ac:dyDescent="0.25">
      <c r="A30" s="55" t="s">
        <v>28</v>
      </c>
      <c r="B30" s="56"/>
      <c r="C30" s="56"/>
      <c r="D30" s="56"/>
      <c r="E30" s="57"/>
      <c r="J30" s="6">
        <v>27</v>
      </c>
      <c r="K30" s="7">
        <v>373</v>
      </c>
      <c r="L30" s="51"/>
      <c r="M30" s="32" t="str">
        <f t="shared" si="0"/>
        <v/>
      </c>
      <c r="S30" s="6">
        <v>27</v>
      </c>
      <c r="T30" s="52"/>
      <c r="U30" s="40"/>
    </row>
    <row r="31" spans="1:24" ht="15" customHeight="1" x14ac:dyDescent="0.25">
      <c r="A31" s="62"/>
      <c r="B31" s="63"/>
      <c r="C31" s="63"/>
      <c r="D31" s="63"/>
      <c r="E31" s="64"/>
      <c r="J31" s="6">
        <v>28</v>
      </c>
      <c r="K31" s="7">
        <v>463</v>
      </c>
      <c r="L31" s="51"/>
      <c r="M31" s="32" t="str">
        <f t="shared" si="0"/>
        <v/>
      </c>
      <c r="S31" s="6">
        <v>28</v>
      </c>
      <c r="T31" s="52"/>
      <c r="U31" s="41"/>
    </row>
    <row r="32" spans="1:24" x14ac:dyDescent="0.25">
      <c r="A32" s="62"/>
      <c r="B32" s="63"/>
      <c r="C32" s="63"/>
      <c r="D32" s="63"/>
      <c r="E32" s="64"/>
      <c r="J32" s="6">
        <v>29</v>
      </c>
      <c r="K32" s="7">
        <v>28657</v>
      </c>
      <c r="L32" s="51"/>
      <c r="M32" s="32" t="str">
        <f t="shared" si="0"/>
        <v/>
      </c>
      <c r="S32" s="6">
        <v>29</v>
      </c>
      <c r="T32" s="52"/>
      <c r="U32" s="41"/>
    </row>
    <row r="33" spans="1:21" x14ac:dyDescent="0.25">
      <c r="A33" s="62"/>
      <c r="B33" s="63"/>
      <c r="C33" s="63"/>
      <c r="D33" s="63"/>
      <c r="E33" s="64"/>
      <c r="J33" s="6">
        <v>30</v>
      </c>
      <c r="K33" s="7">
        <v>514229</v>
      </c>
      <c r="L33" s="51"/>
      <c r="M33" s="32" t="str">
        <f t="shared" si="0"/>
        <v/>
      </c>
      <c r="S33" s="6">
        <v>30</v>
      </c>
      <c r="T33" s="52"/>
      <c r="U33" s="41"/>
    </row>
    <row r="34" spans="1:21" x14ac:dyDescent="0.25">
      <c r="A34" s="62"/>
      <c r="B34" s="63"/>
      <c r="C34" s="63"/>
      <c r="D34" s="63"/>
      <c r="E34" s="64"/>
      <c r="S34" s="6">
        <v>31</v>
      </c>
      <c r="T34" s="52"/>
      <c r="U34" s="41"/>
    </row>
    <row r="35" spans="1:21" x14ac:dyDescent="0.25">
      <c r="A35" s="62"/>
      <c r="B35" s="63"/>
      <c r="C35" s="63"/>
      <c r="D35" s="63"/>
      <c r="E35" s="64"/>
      <c r="L35" s="44"/>
      <c r="M35" s="45"/>
      <c r="S35" s="6">
        <v>32</v>
      </c>
      <c r="T35" s="52"/>
      <c r="U35" s="41"/>
    </row>
    <row r="36" spans="1:21" x14ac:dyDescent="0.25">
      <c r="A36" s="62"/>
      <c r="B36" s="63"/>
      <c r="C36" s="63"/>
      <c r="D36" s="63"/>
      <c r="E36" s="64"/>
      <c r="S36" s="6">
        <v>33</v>
      </c>
      <c r="T36" s="52"/>
      <c r="U36" s="41"/>
    </row>
    <row r="37" spans="1:21" ht="15" customHeight="1" x14ac:dyDescent="0.25">
      <c r="A37" s="58"/>
      <c r="B37" s="59"/>
      <c r="C37" s="59"/>
      <c r="D37" s="59"/>
      <c r="E37" s="60"/>
      <c r="S37" s="6">
        <v>34</v>
      </c>
      <c r="T37" s="52"/>
      <c r="U37" s="41"/>
    </row>
    <row r="38" spans="1:21" ht="14.45" customHeight="1" x14ac:dyDescent="0.25">
      <c r="A38" s="55" t="s">
        <v>29</v>
      </c>
      <c r="B38" s="56"/>
      <c r="C38" s="56"/>
      <c r="D38" s="56"/>
      <c r="E38" s="57"/>
      <c r="S38" s="6">
        <v>35</v>
      </c>
      <c r="T38" s="52"/>
      <c r="U38" s="41"/>
    </row>
    <row r="39" spans="1:21" x14ac:dyDescent="0.25">
      <c r="A39" s="62"/>
      <c r="B39" s="63"/>
      <c r="C39" s="63"/>
      <c r="D39" s="63"/>
      <c r="E39" s="64"/>
      <c r="S39" s="6">
        <v>36</v>
      </c>
      <c r="T39" s="52"/>
      <c r="U39" s="41"/>
    </row>
    <row r="40" spans="1:21" x14ac:dyDescent="0.25">
      <c r="A40" s="62"/>
      <c r="B40" s="63"/>
      <c r="C40" s="63"/>
      <c r="D40" s="63"/>
      <c r="E40" s="64"/>
      <c r="S40" s="6">
        <v>37</v>
      </c>
      <c r="T40" s="52"/>
      <c r="U40" s="41"/>
    </row>
    <row r="41" spans="1:21" x14ac:dyDescent="0.25">
      <c r="A41" s="62"/>
      <c r="B41" s="63"/>
      <c r="C41" s="63"/>
      <c r="D41" s="63"/>
      <c r="E41" s="64"/>
      <c r="S41" s="6">
        <v>38</v>
      </c>
      <c r="T41" s="52"/>
      <c r="U41" s="40"/>
    </row>
    <row r="42" spans="1:21" x14ac:dyDescent="0.25">
      <c r="A42" s="62"/>
      <c r="B42" s="63"/>
      <c r="C42" s="63"/>
      <c r="D42" s="63"/>
      <c r="E42" s="64"/>
      <c r="S42" s="6">
        <v>39</v>
      </c>
      <c r="T42" s="52"/>
      <c r="U42" s="40"/>
    </row>
    <row r="43" spans="1:21" x14ac:dyDescent="0.25">
      <c r="A43" s="62"/>
      <c r="B43" s="63"/>
      <c r="C43" s="63"/>
      <c r="D43" s="63"/>
      <c r="E43" s="64"/>
      <c r="S43" s="6">
        <v>40</v>
      </c>
      <c r="T43" s="52"/>
      <c r="U43" s="41"/>
    </row>
    <row r="44" spans="1:21" x14ac:dyDescent="0.25">
      <c r="A44" s="58"/>
      <c r="B44" s="59"/>
      <c r="C44" s="59"/>
      <c r="D44" s="59"/>
      <c r="E44" s="60"/>
      <c r="S44" s="6">
        <v>41</v>
      </c>
      <c r="T44" s="52"/>
      <c r="U44" s="41"/>
    </row>
    <row r="45" spans="1:21" ht="15" customHeight="1" x14ac:dyDescent="0.25">
      <c r="A45" s="37"/>
      <c r="B45" s="37"/>
      <c r="C45" s="37"/>
      <c r="D45" s="37"/>
      <c r="E45" s="37"/>
      <c r="S45" s="6">
        <v>42</v>
      </c>
      <c r="T45" s="52"/>
      <c r="U45" s="41"/>
    </row>
    <row r="46" spans="1:21" x14ac:dyDescent="0.25">
      <c r="S46" s="6">
        <v>43</v>
      </c>
      <c r="T46" s="52"/>
      <c r="U46" s="41"/>
    </row>
    <row r="47" spans="1:21" x14ac:dyDescent="0.25">
      <c r="S47" s="6">
        <v>44</v>
      </c>
      <c r="T47" s="52"/>
      <c r="U47" s="41"/>
    </row>
    <row r="48" spans="1:21" x14ac:dyDescent="0.25">
      <c r="S48" s="6">
        <v>45</v>
      </c>
      <c r="T48" s="52"/>
      <c r="U48" s="41"/>
    </row>
    <row r="49" spans="19:21" x14ac:dyDescent="0.25">
      <c r="S49" s="6">
        <v>46</v>
      </c>
      <c r="T49" s="52"/>
      <c r="U49" s="41"/>
    </row>
    <row r="50" spans="19:21" x14ac:dyDescent="0.25">
      <c r="S50" s="6">
        <v>47</v>
      </c>
      <c r="T50" s="52"/>
      <c r="U50" s="41"/>
    </row>
    <row r="51" spans="19:21" ht="15" customHeight="1" x14ac:dyDescent="0.25">
      <c r="S51" s="6">
        <v>48</v>
      </c>
      <c r="T51" s="52"/>
      <c r="U51" s="41"/>
    </row>
    <row r="52" spans="19:21" x14ac:dyDescent="0.25">
      <c r="S52" s="6">
        <v>49</v>
      </c>
      <c r="T52" s="52"/>
      <c r="U52" s="41"/>
    </row>
    <row r="53" spans="19:21" x14ac:dyDescent="0.25">
      <c r="S53" s="6">
        <v>50</v>
      </c>
      <c r="T53" s="52"/>
      <c r="U53" s="41"/>
    </row>
    <row r="54" spans="19:21" x14ac:dyDescent="0.25">
      <c r="S54" s="6">
        <v>51</v>
      </c>
      <c r="T54" s="52"/>
      <c r="U54" s="41"/>
    </row>
    <row r="55" spans="19:21" x14ac:dyDescent="0.25">
      <c r="S55" s="6">
        <v>52</v>
      </c>
      <c r="T55" s="52"/>
      <c r="U55" s="41"/>
    </row>
    <row r="56" spans="19:21" x14ac:dyDescent="0.25">
      <c r="S56" s="6">
        <v>53</v>
      </c>
      <c r="T56" s="52"/>
      <c r="U56" s="41"/>
    </row>
    <row r="57" spans="19:21" x14ac:dyDescent="0.25">
      <c r="S57" s="6">
        <v>54</v>
      </c>
      <c r="T57" s="52"/>
      <c r="U57" s="41"/>
    </row>
    <row r="58" spans="19:21" x14ac:dyDescent="0.25">
      <c r="S58" s="6">
        <v>55</v>
      </c>
      <c r="T58" s="52"/>
      <c r="U58" s="41"/>
    </row>
    <row r="59" spans="19:21" x14ac:dyDescent="0.25">
      <c r="S59" s="6">
        <v>56</v>
      </c>
      <c r="T59" s="52"/>
      <c r="U59" s="41"/>
    </row>
    <row r="60" spans="19:21" x14ac:dyDescent="0.25">
      <c r="S60" s="6">
        <v>57</v>
      </c>
      <c r="T60" s="52"/>
      <c r="U60" s="41"/>
    </row>
    <row r="61" spans="19:21" x14ac:dyDescent="0.25">
      <c r="S61" s="6">
        <v>58</v>
      </c>
      <c r="T61" s="52"/>
      <c r="U61" s="41"/>
    </row>
    <row r="62" spans="19:21" x14ac:dyDescent="0.25">
      <c r="S62" s="6">
        <v>59</v>
      </c>
      <c r="T62" s="52"/>
      <c r="U62" s="41"/>
    </row>
    <row r="63" spans="19:21" x14ac:dyDescent="0.25">
      <c r="S63" s="6">
        <v>60</v>
      </c>
      <c r="T63" s="52"/>
      <c r="U63" s="41"/>
    </row>
    <row r="64" spans="19:21" x14ac:dyDescent="0.25">
      <c r="S64" s="6">
        <v>61</v>
      </c>
      <c r="T64" s="52"/>
      <c r="U64" s="41"/>
    </row>
    <row r="65" spans="19:21" x14ac:dyDescent="0.25">
      <c r="S65" s="6">
        <v>62</v>
      </c>
      <c r="T65" s="52"/>
      <c r="U65" s="41"/>
    </row>
    <row r="66" spans="19:21" x14ac:dyDescent="0.25">
      <c r="S66" s="6">
        <v>63</v>
      </c>
      <c r="T66" s="52"/>
      <c r="U66" s="41"/>
    </row>
    <row r="67" spans="19:21" x14ac:dyDescent="0.25">
      <c r="S67" s="6">
        <v>64</v>
      </c>
      <c r="T67" s="52"/>
      <c r="U67" s="41"/>
    </row>
    <row r="68" spans="19:21" x14ac:dyDescent="0.25">
      <c r="S68" s="6">
        <v>65</v>
      </c>
      <c r="T68" s="52"/>
      <c r="U68" s="41"/>
    </row>
    <row r="69" spans="19:21" x14ac:dyDescent="0.25">
      <c r="S69" s="6">
        <v>66</v>
      </c>
      <c r="T69" s="52"/>
      <c r="U69" s="41"/>
    </row>
    <row r="70" spans="19:21" x14ac:dyDescent="0.25">
      <c r="S70" s="6">
        <v>67</v>
      </c>
      <c r="T70" s="52"/>
      <c r="U70" s="41"/>
    </row>
    <row r="71" spans="19:21" x14ac:dyDescent="0.25">
      <c r="S71" s="6">
        <v>68</v>
      </c>
      <c r="T71" s="52"/>
      <c r="U71" s="41"/>
    </row>
    <row r="72" spans="19:21" x14ac:dyDescent="0.25">
      <c r="S72" s="6">
        <v>69</v>
      </c>
      <c r="T72" s="52"/>
      <c r="U72" s="41"/>
    </row>
    <row r="73" spans="19:21" x14ac:dyDescent="0.25">
      <c r="S73" s="6">
        <v>70</v>
      </c>
      <c r="T73" s="52"/>
      <c r="U73" s="41"/>
    </row>
    <row r="74" spans="19:21" x14ac:dyDescent="0.25">
      <c r="S74" s="6">
        <v>71</v>
      </c>
      <c r="T74" s="52"/>
      <c r="U74" s="41"/>
    </row>
    <row r="75" spans="19:21" x14ac:dyDescent="0.25">
      <c r="S75" s="6">
        <v>72</v>
      </c>
      <c r="T75" s="52"/>
      <c r="U75" s="41"/>
    </row>
    <row r="76" spans="19:21" x14ac:dyDescent="0.25">
      <c r="S76" s="6">
        <v>73</v>
      </c>
      <c r="T76" s="52"/>
      <c r="U76" s="41"/>
    </row>
    <row r="77" spans="19:21" x14ac:dyDescent="0.25">
      <c r="S77" s="6">
        <v>74</v>
      </c>
      <c r="T77" s="52"/>
      <c r="U77" s="41"/>
    </row>
    <row r="78" spans="19:21" x14ac:dyDescent="0.25">
      <c r="S78" s="6">
        <v>75</v>
      </c>
      <c r="T78" s="52"/>
      <c r="U78" s="41"/>
    </row>
    <row r="79" spans="19:21" x14ac:dyDescent="0.25">
      <c r="S79" s="6">
        <v>76</v>
      </c>
      <c r="T79" s="52"/>
      <c r="U79" s="41"/>
    </row>
    <row r="80" spans="19:21" x14ac:dyDescent="0.25">
      <c r="S80" s="6">
        <v>77</v>
      </c>
      <c r="T80" s="52"/>
      <c r="U80" s="41"/>
    </row>
    <row r="81" spans="19:21" x14ac:dyDescent="0.25">
      <c r="S81" s="6">
        <v>78</v>
      </c>
      <c r="T81" s="52"/>
      <c r="U81" s="41"/>
    </row>
    <row r="82" spans="19:21" x14ac:dyDescent="0.25">
      <c r="S82" s="6">
        <v>79</v>
      </c>
      <c r="T82" s="52"/>
      <c r="U82" s="41"/>
    </row>
    <row r="83" spans="19:21" x14ac:dyDescent="0.25">
      <c r="S83" s="6">
        <v>80</v>
      </c>
      <c r="T83" s="52"/>
      <c r="U83" s="41"/>
    </row>
    <row r="84" spans="19:21" x14ac:dyDescent="0.25">
      <c r="S84" s="6">
        <v>81</v>
      </c>
      <c r="T84" s="52"/>
      <c r="U84" s="41"/>
    </row>
    <row r="85" spans="19:21" x14ac:dyDescent="0.25">
      <c r="S85" s="6">
        <v>82</v>
      </c>
      <c r="T85" s="52"/>
      <c r="U85" s="41"/>
    </row>
    <row r="86" spans="19:21" x14ac:dyDescent="0.25">
      <c r="S86" s="6">
        <v>83</v>
      </c>
      <c r="T86" s="52"/>
      <c r="U86" s="41"/>
    </row>
    <row r="87" spans="19:21" x14ac:dyDescent="0.25">
      <c r="S87" s="6">
        <v>84</v>
      </c>
      <c r="T87" s="52"/>
      <c r="U87" s="41"/>
    </row>
    <row r="88" spans="19:21" x14ac:dyDescent="0.25">
      <c r="S88" s="6">
        <v>85</v>
      </c>
      <c r="T88" s="52"/>
      <c r="U88" s="41"/>
    </row>
    <row r="89" spans="19:21" x14ac:dyDescent="0.25">
      <c r="S89" s="6">
        <v>86</v>
      </c>
      <c r="T89" s="52"/>
      <c r="U89" s="41"/>
    </row>
    <row r="90" spans="19:21" x14ac:dyDescent="0.25">
      <c r="S90" s="6">
        <v>87</v>
      </c>
      <c r="T90" s="52"/>
      <c r="U90" s="41"/>
    </row>
    <row r="91" spans="19:21" x14ac:dyDescent="0.25">
      <c r="S91" s="6">
        <v>88</v>
      </c>
      <c r="T91" s="52"/>
      <c r="U91" s="41"/>
    </row>
    <row r="92" spans="19:21" x14ac:dyDescent="0.25">
      <c r="S92" s="6">
        <v>89</v>
      </c>
      <c r="T92" s="52"/>
      <c r="U92" s="41"/>
    </row>
    <row r="93" spans="19:21" x14ac:dyDescent="0.25">
      <c r="S93" s="6">
        <v>90</v>
      </c>
      <c r="T93" s="52"/>
      <c r="U93" s="41"/>
    </row>
    <row r="94" spans="19:21" x14ac:dyDescent="0.25">
      <c r="S94" s="6">
        <v>91</v>
      </c>
      <c r="T94" s="52"/>
      <c r="U94" s="41"/>
    </row>
    <row r="95" spans="19:21" x14ac:dyDescent="0.25">
      <c r="S95" s="6">
        <v>92</v>
      </c>
      <c r="T95" s="52"/>
      <c r="U95" s="41"/>
    </row>
    <row r="96" spans="19:21" x14ac:dyDescent="0.25">
      <c r="S96" s="6">
        <v>93</v>
      </c>
      <c r="T96" s="52"/>
      <c r="U96" s="41"/>
    </row>
    <row r="97" spans="19:21" x14ac:dyDescent="0.25">
      <c r="S97" s="6">
        <v>94</v>
      </c>
      <c r="T97" s="52"/>
      <c r="U97" s="41"/>
    </row>
    <row r="98" spans="19:21" x14ac:dyDescent="0.25">
      <c r="S98" s="6">
        <v>95</v>
      </c>
      <c r="T98" s="52"/>
      <c r="U98" s="41"/>
    </row>
    <row r="99" spans="19:21" x14ac:dyDescent="0.25">
      <c r="S99" s="6">
        <v>96</v>
      </c>
      <c r="T99" s="52"/>
      <c r="U99" s="41"/>
    </row>
    <row r="100" spans="19:21" x14ac:dyDescent="0.25">
      <c r="S100" s="6">
        <v>97</v>
      </c>
      <c r="T100" s="52"/>
      <c r="U100" s="41"/>
    </row>
    <row r="101" spans="19:21" x14ac:dyDescent="0.25">
      <c r="S101" s="6">
        <v>98</v>
      </c>
      <c r="T101" s="52"/>
      <c r="U101" s="41"/>
    </row>
    <row r="102" spans="19:21" x14ac:dyDescent="0.25">
      <c r="S102" s="6">
        <v>99</v>
      </c>
      <c r="T102" s="52"/>
      <c r="U102" s="41"/>
    </row>
    <row r="103" spans="19:21" x14ac:dyDescent="0.25">
      <c r="S103" s="6">
        <v>100</v>
      </c>
      <c r="T103" s="52"/>
      <c r="U103" s="41"/>
    </row>
    <row r="104" spans="19:21" x14ac:dyDescent="0.25">
      <c r="S104" s="6">
        <v>101</v>
      </c>
      <c r="T104" s="52"/>
      <c r="U104" s="41"/>
    </row>
    <row r="105" spans="19:21" x14ac:dyDescent="0.25">
      <c r="S105" s="6">
        <v>102</v>
      </c>
      <c r="T105" s="52"/>
      <c r="U105" s="41"/>
    </row>
    <row r="106" spans="19:21" x14ac:dyDescent="0.25">
      <c r="S106" s="6">
        <v>103</v>
      </c>
      <c r="T106" s="52"/>
      <c r="U106" s="41"/>
    </row>
    <row r="107" spans="19:21" x14ac:dyDescent="0.25">
      <c r="S107" s="6">
        <v>104</v>
      </c>
      <c r="T107" s="52"/>
      <c r="U107" s="41"/>
    </row>
    <row r="108" spans="19:21" x14ac:dyDescent="0.25">
      <c r="S108" s="6">
        <v>105</v>
      </c>
      <c r="T108" s="52"/>
      <c r="U108" s="41"/>
    </row>
    <row r="109" spans="19:21" x14ac:dyDescent="0.25">
      <c r="S109" s="6">
        <v>106</v>
      </c>
      <c r="T109" s="52"/>
      <c r="U109" s="41"/>
    </row>
    <row r="110" spans="19:21" x14ac:dyDescent="0.25">
      <c r="S110" s="6">
        <v>107</v>
      </c>
      <c r="T110" s="52"/>
      <c r="U110" s="41"/>
    </row>
    <row r="111" spans="19:21" x14ac:dyDescent="0.25">
      <c r="S111" s="6">
        <v>108</v>
      </c>
      <c r="T111" s="52"/>
      <c r="U111" s="41"/>
    </row>
    <row r="112" spans="19:21" x14ac:dyDescent="0.25">
      <c r="S112" s="6">
        <v>109</v>
      </c>
      <c r="T112" s="52"/>
      <c r="U112" s="41"/>
    </row>
    <row r="113" spans="19:21" x14ac:dyDescent="0.25">
      <c r="S113" s="6">
        <v>110</v>
      </c>
      <c r="T113" s="52"/>
      <c r="U113" s="41"/>
    </row>
    <row r="114" spans="19:21" x14ac:dyDescent="0.25">
      <c r="S114" s="6">
        <v>111</v>
      </c>
      <c r="T114" s="52"/>
      <c r="U114" s="41"/>
    </row>
    <row r="115" spans="19:21" x14ac:dyDescent="0.25">
      <c r="S115" s="6">
        <v>112</v>
      </c>
      <c r="T115" s="52"/>
      <c r="U115" s="41"/>
    </row>
    <row r="116" spans="19:21" x14ac:dyDescent="0.25">
      <c r="S116" s="6">
        <v>113</v>
      </c>
      <c r="T116" s="52"/>
      <c r="U116" s="41"/>
    </row>
    <row r="117" spans="19:21" x14ac:dyDescent="0.25">
      <c r="S117" s="6">
        <v>114</v>
      </c>
      <c r="T117" s="52"/>
      <c r="U117" s="41"/>
    </row>
    <row r="118" spans="19:21" x14ac:dyDescent="0.25">
      <c r="S118" s="6">
        <v>115</v>
      </c>
      <c r="T118" s="52"/>
      <c r="U118" s="41"/>
    </row>
    <row r="119" spans="19:21" x14ac:dyDescent="0.25">
      <c r="S119" s="6">
        <v>116</v>
      </c>
      <c r="T119" s="52"/>
      <c r="U119" s="41"/>
    </row>
    <row r="120" spans="19:21" x14ac:dyDescent="0.25">
      <c r="S120" s="6">
        <v>117</v>
      </c>
      <c r="T120" s="52"/>
      <c r="U120" s="41"/>
    </row>
    <row r="121" spans="19:21" x14ac:dyDescent="0.25">
      <c r="S121" s="6">
        <v>118</v>
      </c>
      <c r="T121" s="52"/>
      <c r="U121" s="41"/>
    </row>
    <row r="122" spans="19:21" x14ac:dyDescent="0.25">
      <c r="S122" s="6">
        <v>119</v>
      </c>
      <c r="T122" s="52"/>
      <c r="U122" s="41"/>
    </row>
    <row r="123" spans="19:21" x14ac:dyDescent="0.25">
      <c r="S123" s="6">
        <v>120</v>
      </c>
      <c r="T123" s="52"/>
      <c r="U123" s="41"/>
    </row>
    <row r="124" spans="19:21" x14ac:dyDescent="0.25">
      <c r="S124" s="6">
        <v>121</v>
      </c>
      <c r="T124" s="52"/>
      <c r="U124" s="41"/>
    </row>
    <row r="125" spans="19:21" x14ac:dyDescent="0.25">
      <c r="S125" s="6">
        <v>122</v>
      </c>
      <c r="T125" s="52"/>
      <c r="U125" s="41"/>
    </row>
    <row r="126" spans="19:21" x14ac:dyDescent="0.25">
      <c r="S126" s="6">
        <v>123</v>
      </c>
      <c r="T126" s="52"/>
      <c r="U126" s="41"/>
    </row>
    <row r="127" spans="19:21" x14ac:dyDescent="0.25">
      <c r="S127" s="6">
        <v>124</v>
      </c>
      <c r="T127" s="52"/>
      <c r="U127" s="41"/>
    </row>
    <row r="128" spans="19:21" x14ac:dyDescent="0.25">
      <c r="S128" s="6">
        <v>125</v>
      </c>
      <c r="T128" s="52"/>
      <c r="U128" s="41"/>
    </row>
    <row r="129" spans="19:21" x14ac:dyDescent="0.25">
      <c r="S129" s="6">
        <v>126</v>
      </c>
      <c r="T129" s="52"/>
      <c r="U129" s="41"/>
    </row>
    <row r="130" spans="19:21" x14ac:dyDescent="0.25">
      <c r="S130" s="6">
        <v>127</v>
      </c>
      <c r="T130" s="52"/>
      <c r="U130" s="41"/>
    </row>
    <row r="131" spans="19:21" x14ac:dyDescent="0.25">
      <c r="S131" s="6">
        <v>128</v>
      </c>
      <c r="T131" s="52"/>
      <c r="U131" s="41"/>
    </row>
    <row r="132" spans="19:21" x14ac:dyDescent="0.25">
      <c r="S132" s="6">
        <v>129</v>
      </c>
      <c r="T132" s="52"/>
      <c r="U132" s="41"/>
    </row>
    <row r="133" spans="19:21" x14ac:dyDescent="0.25">
      <c r="S133" s="6">
        <v>130</v>
      </c>
      <c r="T133" s="52"/>
      <c r="U133" s="41"/>
    </row>
    <row r="134" spans="19:21" x14ac:dyDescent="0.25">
      <c r="S134" s="6">
        <v>131</v>
      </c>
      <c r="T134" s="52"/>
      <c r="U134" s="41"/>
    </row>
    <row r="135" spans="19:21" x14ac:dyDescent="0.25">
      <c r="S135" s="6">
        <v>132</v>
      </c>
      <c r="T135" s="52"/>
      <c r="U135" s="41"/>
    </row>
    <row r="136" spans="19:21" x14ac:dyDescent="0.25">
      <c r="S136" s="6">
        <v>133</v>
      </c>
      <c r="T136" s="52"/>
      <c r="U136" s="41"/>
    </row>
    <row r="137" spans="19:21" x14ac:dyDescent="0.25">
      <c r="S137" s="6">
        <v>134</v>
      </c>
      <c r="T137" s="52"/>
      <c r="U137" s="41"/>
    </row>
    <row r="138" spans="19:21" x14ac:dyDescent="0.25">
      <c r="S138" s="6">
        <v>135</v>
      </c>
      <c r="T138" s="52"/>
      <c r="U138" s="41"/>
    </row>
    <row r="139" spans="19:21" x14ac:dyDescent="0.25">
      <c r="S139" s="6">
        <v>136</v>
      </c>
      <c r="T139" s="52"/>
      <c r="U139" s="41"/>
    </row>
    <row r="140" spans="19:21" x14ac:dyDescent="0.25">
      <c r="S140" s="6">
        <v>137</v>
      </c>
      <c r="T140" s="52"/>
      <c r="U140" s="41"/>
    </row>
    <row r="141" spans="19:21" x14ac:dyDescent="0.25">
      <c r="S141" s="6">
        <v>138</v>
      </c>
      <c r="T141" s="52"/>
      <c r="U141" s="41"/>
    </row>
    <row r="142" spans="19:21" x14ac:dyDescent="0.25">
      <c r="S142" s="6">
        <v>139</v>
      </c>
      <c r="T142" s="52"/>
      <c r="U142" s="41"/>
    </row>
    <row r="143" spans="19:21" x14ac:dyDescent="0.25">
      <c r="S143" s="6">
        <v>140</v>
      </c>
      <c r="T143" s="52"/>
      <c r="U143" s="41"/>
    </row>
    <row r="144" spans="19:21" x14ac:dyDescent="0.25">
      <c r="S144" s="6">
        <v>141</v>
      </c>
      <c r="T144" s="52"/>
      <c r="U144" s="41"/>
    </row>
    <row r="145" spans="19:21" x14ac:dyDescent="0.25">
      <c r="S145" s="6">
        <v>142</v>
      </c>
      <c r="T145" s="52"/>
      <c r="U145" s="41"/>
    </row>
    <row r="146" spans="19:21" x14ac:dyDescent="0.25">
      <c r="S146" s="6">
        <v>143</v>
      </c>
      <c r="T146" s="52"/>
      <c r="U146" s="41"/>
    </row>
    <row r="147" spans="19:21" x14ac:dyDescent="0.25">
      <c r="S147" s="6">
        <v>144</v>
      </c>
      <c r="T147" s="52"/>
      <c r="U147" s="41"/>
    </row>
    <row r="148" spans="19:21" x14ac:dyDescent="0.25">
      <c r="S148" s="6">
        <v>145</v>
      </c>
      <c r="T148" s="52"/>
      <c r="U148" s="41"/>
    </row>
    <row r="149" spans="19:21" x14ac:dyDescent="0.25">
      <c r="S149" s="6">
        <v>146</v>
      </c>
      <c r="T149" s="52"/>
      <c r="U149" s="41"/>
    </row>
    <row r="150" spans="19:21" x14ac:dyDescent="0.25">
      <c r="S150" s="6">
        <v>147</v>
      </c>
      <c r="T150" s="52"/>
      <c r="U150" s="41"/>
    </row>
    <row r="151" spans="19:21" x14ac:dyDescent="0.25">
      <c r="S151" s="6">
        <v>148</v>
      </c>
      <c r="T151" s="52"/>
      <c r="U151" s="41"/>
    </row>
    <row r="152" spans="19:21" x14ac:dyDescent="0.25">
      <c r="S152" s="6">
        <v>149</v>
      </c>
      <c r="T152" s="52"/>
      <c r="U152" s="41"/>
    </row>
    <row r="153" spans="19:21" x14ac:dyDescent="0.25">
      <c r="S153" s="6">
        <v>150</v>
      </c>
      <c r="T153" s="52"/>
      <c r="U153" s="41"/>
    </row>
    <row r="154" spans="19:21" x14ac:dyDescent="0.25">
      <c r="S154" s="6">
        <v>151</v>
      </c>
      <c r="T154" s="52"/>
      <c r="U154" s="41"/>
    </row>
    <row r="155" spans="19:21" x14ac:dyDescent="0.25">
      <c r="S155" s="6">
        <v>152</v>
      </c>
      <c r="T155" s="52"/>
      <c r="U155" s="41"/>
    </row>
    <row r="156" spans="19:21" x14ac:dyDescent="0.25">
      <c r="S156" s="6">
        <v>153</v>
      </c>
      <c r="T156" s="52"/>
      <c r="U156" s="41"/>
    </row>
    <row r="157" spans="19:21" x14ac:dyDescent="0.25">
      <c r="S157" s="6">
        <v>154</v>
      </c>
      <c r="T157" s="52"/>
      <c r="U157" s="41"/>
    </row>
    <row r="158" spans="19:21" x14ac:dyDescent="0.25">
      <c r="S158" s="6">
        <v>155</v>
      </c>
      <c r="T158" s="52"/>
      <c r="U158" s="41"/>
    </row>
    <row r="159" spans="19:21" x14ac:dyDescent="0.25">
      <c r="S159" s="6">
        <v>156</v>
      </c>
      <c r="T159" s="52"/>
      <c r="U159" s="41"/>
    </row>
    <row r="160" spans="19:21" x14ac:dyDescent="0.25">
      <c r="S160" s="6">
        <v>157</v>
      </c>
      <c r="T160" s="52"/>
      <c r="U160" s="41"/>
    </row>
    <row r="161" spans="19:21" x14ac:dyDescent="0.25">
      <c r="S161" s="6">
        <v>158</v>
      </c>
      <c r="T161" s="52"/>
      <c r="U161" s="41"/>
    </row>
    <row r="162" spans="19:21" x14ac:dyDescent="0.25">
      <c r="S162" s="6">
        <v>159</v>
      </c>
      <c r="T162" s="52"/>
      <c r="U162" s="41"/>
    </row>
    <row r="163" spans="19:21" x14ac:dyDescent="0.25">
      <c r="S163" s="6">
        <v>160</v>
      </c>
      <c r="T163" s="52"/>
      <c r="U163" s="41"/>
    </row>
    <row r="164" spans="19:21" x14ac:dyDescent="0.25">
      <c r="S164" s="6">
        <v>161</v>
      </c>
      <c r="T164" s="52"/>
      <c r="U164" s="41"/>
    </row>
    <row r="165" spans="19:21" x14ac:dyDescent="0.25">
      <c r="S165" s="6">
        <v>162</v>
      </c>
      <c r="T165" s="52"/>
      <c r="U165" s="41"/>
    </row>
    <row r="166" spans="19:21" x14ac:dyDescent="0.25">
      <c r="S166" s="6">
        <v>163</v>
      </c>
      <c r="T166" s="52"/>
      <c r="U166" s="41"/>
    </row>
    <row r="167" spans="19:21" x14ac:dyDescent="0.25">
      <c r="S167" s="6">
        <v>164</v>
      </c>
      <c r="T167" s="52"/>
      <c r="U167" s="41"/>
    </row>
    <row r="168" spans="19:21" x14ac:dyDescent="0.25">
      <c r="S168" s="6">
        <v>165</v>
      </c>
      <c r="T168" s="52"/>
      <c r="U168" s="41"/>
    </row>
    <row r="169" spans="19:21" x14ac:dyDescent="0.25">
      <c r="S169" s="6">
        <v>166</v>
      </c>
      <c r="T169" s="52"/>
      <c r="U169" s="41"/>
    </row>
    <row r="170" spans="19:21" x14ac:dyDescent="0.25">
      <c r="S170" s="6">
        <v>167</v>
      </c>
      <c r="T170" s="52"/>
      <c r="U170" s="41"/>
    </row>
    <row r="171" spans="19:21" x14ac:dyDescent="0.25">
      <c r="S171" s="6">
        <v>168</v>
      </c>
      <c r="T171" s="52"/>
      <c r="U171" s="41"/>
    </row>
    <row r="172" spans="19:21" x14ac:dyDescent="0.25">
      <c r="S172" s="6">
        <v>169</v>
      </c>
      <c r="T172" s="52"/>
      <c r="U172" s="41"/>
    </row>
    <row r="173" spans="19:21" x14ac:dyDescent="0.25">
      <c r="S173" s="6">
        <v>170</v>
      </c>
      <c r="T173" s="52"/>
      <c r="U173" s="41"/>
    </row>
    <row r="174" spans="19:21" x14ac:dyDescent="0.25">
      <c r="S174" s="6">
        <v>171</v>
      </c>
      <c r="T174" s="52"/>
      <c r="U174" s="41"/>
    </row>
    <row r="175" spans="19:21" x14ac:dyDescent="0.25">
      <c r="S175" s="6">
        <v>172</v>
      </c>
      <c r="T175" s="52"/>
      <c r="U175" s="41"/>
    </row>
    <row r="176" spans="19:21" x14ac:dyDescent="0.25">
      <c r="S176" s="6">
        <v>173</v>
      </c>
      <c r="T176" s="52"/>
      <c r="U176" s="41"/>
    </row>
    <row r="177" spans="19:21" x14ac:dyDescent="0.25">
      <c r="S177" s="6">
        <v>174</v>
      </c>
      <c r="T177" s="52"/>
      <c r="U177" s="41"/>
    </row>
    <row r="178" spans="19:21" x14ac:dyDescent="0.25">
      <c r="S178" s="6">
        <v>175</v>
      </c>
      <c r="T178" s="52"/>
      <c r="U178" s="41"/>
    </row>
    <row r="179" spans="19:21" x14ac:dyDescent="0.25">
      <c r="S179" s="6">
        <v>176</v>
      </c>
      <c r="T179" s="52"/>
      <c r="U179" s="41"/>
    </row>
    <row r="180" spans="19:21" x14ac:dyDescent="0.25">
      <c r="S180" s="6">
        <v>177</v>
      </c>
      <c r="T180" s="52"/>
      <c r="U180" s="41"/>
    </row>
    <row r="181" spans="19:21" x14ac:dyDescent="0.25">
      <c r="S181" s="6">
        <v>178</v>
      </c>
      <c r="T181" s="52"/>
      <c r="U181" s="41"/>
    </row>
    <row r="182" spans="19:21" x14ac:dyDescent="0.25">
      <c r="S182" s="6">
        <v>179</v>
      </c>
      <c r="T182" s="52"/>
      <c r="U182" s="41"/>
    </row>
    <row r="183" spans="19:21" x14ac:dyDescent="0.25">
      <c r="S183" s="6">
        <v>180</v>
      </c>
      <c r="T183" s="52"/>
      <c r="U183" s="41"/>
    </row>
    <row r="184" spans="19:21" x14ac:dyDescent="0.25">
      <c r="S184" s="6">
        <v>181</v>
      </c>
      <c r="T184" s="52"/>
      <c r="U184" s="41"/>
    </row>
    <row r="185" spans="19:21" x14ac:dyDescent="0.25">
      <c r="S185" s="6">
        <v>182</v>
      </c>
      <c r="T185" s="52"/>
      <c r="U185" s="41"/>
    </row>
    <row r="186" spans="19:21" x14ac:dyDescent="0.25">
      <c r="S186" s="6">
        <v>183</v>
      </c>
      <c r="T186" s="52"/>
      <c r="U186" s="41"/>
    </row>
    <row r="187" spans="19:21" x14ac:dyDescent="0.25">
      <c r="S187" s="6">
        <v>184</v>
      </c>
      <c r="T187" s="52"/>
      <c r="U187" s="41"/>
    </row>
    <row r="188" spans="19:21" x14ac:dyDescent="0.25">
      <c r="S188" s="6">
        <v>185</v>
      </c>
      <c r="T188" s="52"/>
      <c r="U188" s="41"/>
    </row>
    <row r="189" spans="19:21" x14ac:dyDescent="0.25">
      <c r="S189" s="6">
        <v>186</v>
      </c>
      <c r="T189" s="52"/>
      <c r="U189" s="41"/>
    </row>
    <row r="190" spans="19:21" x14ac:dyDescent="0.25">
      <c r="S190" s="6">
        <v>187</v>
      </c>
      <c r="T190" s="52"/>
      <c r="U190" s="41"/>
    </row>
    <row r="191" spans="19:21" x14ac:dyDescent="0.25">
      <c r="S191" s="6">
        <v>188</v>
      </c>
      <c r="T191" s="52"/>
      <c r="U191" s="41"/>
    </row>
    <row r="192" spans="19:21" x14ac:dyDescent="0.25">
      <c r="S192" s="6">
        <v>189</v>
      </c>
      <c r="T192" s="52"/>
      <c r="U192" s="41"/>
    </row>
    <row r="193" spans="19:21" x14ac:dyDescent="0.25">
      <c r="S193" s="6">
        <v>190</v>
      </c>
      <c r="T193" s="52"/>
      <c r="U193" s="41"/>
    </row>
    <row r="194" spans="19:21" x14ac:dyDescent="0.25">
      <c r="S194" s="6">
        <v>191</v>
      </c>
      <c r="T194" s="52"/>
      <c r="U194" s="41"/>
    </row>
    <row r="195" spans="19:21" x14ac:dyDescent="0.25">
      <c r="S195" s="6">
        <v>192</v>
      </c>
      <c r="T195" s="52"/>
      <c r="U195" s="41"/>
    </row>
    <row r="196" spans="19:21" x14ac:dyDescent="0.25">
      <c r="S196" s="6">
        <v>193</v>
      </c>
      <c r="T196" s="52"/>
      <c r="U196" s="41"/>
    </row>
    <row r="197" spans="19:21" x14ac:dyDescent="0.25">
      <c r="S197" s="6">
        <v>194</v>
      </c>
      <c r="T197" s="52"/>
      <c r="U197" s="41"/>
    </row>
    <row r="198" spans="19:21" x14ac:dyDescent="0.25">
      <c r="S198" s="6">
        <v>195</v>
      </c>
      <c r="T198" s="52"/>
      <c r="U198" s="41"/>
    </row>
    <row r="199" spans="19:21" x14ac:dyDescent="0.25">
      <c r="S199" s="6">
        <v>196</v>
      </c>
      <c r="T199" s="52"/>
      <c r="U199" s="41"/>
    </row>
    <row r="200" spans="19:21" x14ac:dyDescent="0.25">
      <c r="S200" s="6">
        <v>197</v>
      </c>
      <c r="T200" s="52"/>
      <c r="U200" s="41"/>
    </row>
    <row r="201" spans="19:21" x14ac:dyDescent="0.25">
      <c r="S201" s="6">
        <v>198</v>
      </c>
      <c r="T201" s="52"/>
      <c r="U201" s="41"/>
    </row>
    <row r="202" spans="19:21" x14ac:dyDescent="0.25">
      <c r="S202" s="6">
        <v>199</v>
      </c>
      <c r="T202" s="52"/>
      <c r="U202" s="41"/>
    </row>
    <row r="203" spans="19:21" x14ac:dyDescent="0.25">
      <c r="S203" s="6">
        <v>200</v>
      </c>
      <c r="T203" s="52"/>
      <c r="U203" s="41"/>
    </row>
    <row r="204" spans="19:21" x14ac:dyDescent="0.25">
      <c r="S204" s="6">
        <v>201</v>
      </c>
      <c r="T204" s="52"/>
      <c r="U204" s="41"/>
    </row>
    <row r="205" spans="19:21" x14ac:dyDescent="0.25">
      <c r="S205" s="6">
        <v>202</v>
      </c>
      <c r="T205" s="52"/>
      <c r="U205" s="41"/>
    </row>
    <row r="206" spans="19:21" x14ac:dyDescent="0.25">
      <c r="S206" s="6">
        <v>203</v>
      </c>
      <c r="T206" s="52"/>
      <c r="U206" s="41"/>
    </row>
    <row r="207" spans="19:21" x14ac:dyDescent="0.25">
      <c r="S207" s="6">
        <v>204</v>
      </c>
      <c r="T207" s="52"/>
      <c r="U207" s="41"/>
    </row>
    <row r="208" spans="19:21" x14ac:dyDescent="0.25">
      <c r="S208" s="6">
        <v>205</v>
      </c>
      <c r="T208" s="52"/>
      <c r="U208" s="41"/>
    </row>
    <row r="209" spans="19:21" x14ac:dyDescent="0.25">
      <c r="S209" s="6">
        <v>206</v>
      </c>
      <c r="T209" s="52"/>
      <c r="U209" s="41"/>
    </row>
    <row r="210" spans="19:21" x14ac:dyDescent="0.25">
      <c r="S210" s="6">
        <v>207</v>
      </c>
      <c r="T210" s="52"/>
      <c r="U210" s="41"/>
    </row>
    <row r="211" spans="19:21" x14ac:dyDescent="0.25">
      <c r="S211" s="6">
        <v>208</v>
      </c>
      <c r="T211" s="52"/>
      <c r="U211" s="41"/>
    </row>
    <row r="212" spans="19:21" x14ac:dyDescent="0.25">
      <c r="S212" s="6">
        <v>209</v>
      </c>
      <c r="T212" s="52"/>
      <c r="U212" s="41"/>
    </row>
    <row r="213" spans="19:21" x14ac:dyDescent="0.25">
      <c r="S213" s="6">
        <v>210</v>
      </c>
      <c r="T213" s="52"/>
      <c r="U213" s="41"/>
    </row>
    <row r="214" spans="19:21" x14ac:dyDescent="0.25">
      <c r="S214" s="6">
        <v>211</v>
      </c>
      <c r="T214" s="52"/>
      <c r="U214" s="41"/>
    </row>
    <row r="215" spans="19:21" x14ac:dyDescent="0.25">
      <c r="S215" s="6">
        <v>212</v>
      </c>
      <c r="T215" s="52"/>
      <c r="U215" s="41"/>
    </row>
    <row r="216" spans="19:21" x14ac:dyDescent="0.25">
      <c r="S216" s="6">
        <v>213</v>
      </c>
      <c r="T216" s="52"/>
      <c r="U216" s="41"/>
    </row>
    <row r="217" spans="19:21" x14ac:dyDescent="0.25">
      <c r="S217" s="6">
        <v>214</v>
      </c>
      <c r="T217" s="52"/>
      <c r="U217" s="41"/>
    </row>
    <row r="218" spans="19:21" x14ac:dyDescent="0.25">
      <c r="S218" s="6">
        <v>215</v>
      </c>
      <c r="T218" s="52"/>
      <c r="U218" s="41"/>
    </row>
    <row r="219" spans="19:21" x14ac:dyDescent="0.25">
      <c r="S219" s="6">
        <v>216</v>
      </c>
      <c r="T219" s="52"/>
      <c r="U219" s="41"/>
    </row>
    <row r="220" spans="19:21" x14ac:dyDescent="0.25">
      <c r="S220" s="6">
        <v>217</v>
      </c>
      <c r="T220" s="52"/>
      <c r="U220" s="41"/>
    </row>
    <row r="221" spans="19:21" x14ac:dyDescent="0.25">
      <c r="S221" s="6">
        <v>218</v>
      </c>
      <c r="T221" s="52"/>
      <c r="U221" s="41"/>
    </row>
    <row r="222" spans="19:21" x14ac:dyDescent="0.25">
      <c r="S222" s="6">
        <v>219</v>
      </c>
      <c r="T222" s="52"/>
      <c r="U222" s="41"/>
    </row>
    <row r="223" spans="19:21" x14ac:dyDescent="0.25">
      <c r="S223" s="6">
        <v>220</v>
      </c>
      <c r="T223" s="52"/>
      <c r="U223" s="41"/>
    </row>
    <row r="224" spans="19:21" x14ac:dyDescent="0.25">
      <c r="S224" s="6">
        <v>221</v>
      </c>
      <c r="T224" s="52"/>
      <c r="U224" s="41"/>
    </row>
    <row r="225" spans="19:21" x14ac:dyDescent="0.25">
      <c r="S225" s="6">
        <v>222</v>
      </c>
      <c r="T225" s="52"/>
      <c r="U225" s="41"/>
    </row>
    <row r="226" spans="19:21" x14ac:dyDescent="0.25">
      <c r="S226" s="6">
        <v>223</v>
      </c>
      <c r="T226" s="52"/>
      <c r="U226" s="41"/>
    </row>
    <row r="227" spans="19:21" x14ac:dyDescent="0.25">
      <c r="S227" s="6">
        <v>224</v>
      </c>
      <c r="T227" s="52"/>
      <c r="U227" s="41"/>
    </row>
    <row r="228" spans="19:21" x14ac:dyDescent="0.25">
      <c r="S228" s="6">
        <v>225</v>
      </c>
      <c r="T228" s="52"/>
      <c r="U228" s="41"/>
    </row>
    <row r="229" spans="19:21" x14ac:dyDescent="0.25">
      <c r="S229" s="6">
        <v>226</v>
      </c>
      <c r="T229" s="52"/>
      <c r="U229" s="41"/>
    </row>
    <row r="230" spans="19:21" x14ac:dyDescent="0.25">
      <c r="S230" s="6">
        <v>227</v>
      </c>
      <c r="T230" s="52"/>
      <c r="U230" s="41"/>
    </row>
    <row r="231" spans="19:21" x14ac:dyDescent="0.25">
      <c r="S231" s="6">
        <v>228</v>
      </c>
      <c r="T231" s="52"/>
      <c r="U231" s="41"/>
    </row>
    <row r="232" spans="19:21" x14ac:dyDescent="0.25">
      <c r="S232" s="6">
        <v>229</v>
      </c>
      <c r="T232" s="52"/>
      <c r="U232" s="41"/>
    </row>
    <row r="233" spans="19:21" x14ac:dyDescent="0.25">
      <c r="S233" s="6">
        <v>230</v>
      </c>
      <c r="T233" s="52"/>
      <c r="U233" s="41"/>
    </row>
    <row r="234" spans="19:21" x14ac:dyDescent="0.25">
      <c r="S234" s="6">
        <v>231</v>
      </c>
      <c r="T234" s="52"/>
      <c r="U234" s="41"/>
    </row>
    <row r="235" spans="19:21" x14ac:dyDescent="0.25">
      <c r="S235" s="6">
        <v>232</v>
      </c>
      <c r="T235" s="52"/>
      <c r="U235" s="41"/>
    </row>
    <row r="236" spans="19:21" x14ac:dyDescent="0.25">
      <c r="S236" s="6">
        <v>233</v>
      </c>
      <c r="T236" s="52"/>
      <c r="U236" s="41"/>
    </row>
    <row r="237" spans="19:21" x14ac:dyDescent="0.25">
      <c r="S237" s="6">
        <v>234</v>
      </c>
      <c r="T237" s="52"/>
      <c r="U237" s="41"/>
    </row>
    <row r="238" spans="19:21" x14ac:dyDescent="0.25">
      <c r="S238" s="6">
        <v>235</v>
      </c>
      <c r="T238" s="52"/>
      <c r="U238" s="41"/>
    </row>
    <row r="239" spans="19:21" x14ac:dyDescent="0.25">
      <c r="S239" s="6">
        <v>236</v>
      </c>
      <c r="T239" s="52"/>
      <c r="U239" s="41"/>
    </row>
    <row r="240" spans="19:21" x14ac:dyDescent="0.25">
      <c r="S240" s="6">
        <v>237</v>
      </c>
      <c r="T240" s="52"/>
      <c r="U240" s="41"/>
    </row>
    <row r="241" spans="19:21" x14ac:dyDescent="0.25">
      <c r="S241" s="6">
        <v>238</v>
      </c>
      <c r="T241" s="52"/>
      <c r="U241" s="41"/>
    </row>
    <row r="242" spans="19:21" x14ac:dyDescent="0.25">
      <c r="S242" s="6">
        <v>239</v>
      </c>
      <c r="T242" s="52"/>
    </row>
    <row r="243" spans="19:21" x14ac:dyDescent="0.25">
      <c r="S243" s="6">
        <v>240</v>
      </c>
      <c r="T243" s="52"/>
    </row>
    <row r="244" spans="19:21" x14ac:dyDescent="0.25">
      <c r="S244" s="6">
        <v>241</v>
      </c>
      <c r="T244" s="52"/>
    </row>
    <row r="245" spans="19:21" x14ac:dyDescent="0.25">
      <c r="S245" s="6">
        <v>242</v>
      </c>
      <c r="T245" s="52"/>
    </row>
    <row r="246" spans="19:21" x14ac:dyDescent="0.25">
      <c r="S246" s="6">
        <v>243</v>
      </c>
      <c r="T246" s="52"/>
    </row>
    <row r="247" spans="19:21" x14ac:dyDescent="0.25">
      <c r="S247" s="6">
        <v>244</v>
      </c>
      <c r="T247" s="52"/>
    </row>
    <row r="248" spans="19:21" x14ac:dyDescent="0.25">
      <c r="S248" s="6">
        <v>245</v>
      </c>
      <c r="T248" s="52"/>
    </row>
    <row r="249" spans="19:21" x14ac:dyDescent="0.25">
      <c r="S249" s="6">
        <v>246</v>
      </c>
      <c r="T249" s="52"/>
    </row>
    <row r="250" spans="19:21" x14ac:dyDescent="0.25">
      <c r="S250" s="6">
        <v>247</v>
      </c>
      <c r="T250" s="52"/>
    </row>
    <row r="251" spans="19:21" x14ac:dyDescent="0.25">
      <c r="S251" s="6">
        <v>248</v>
      </c>
      <c r="T251" s="52"/>
    </row>
    <row r="252" spans="19:21" x14ac:dyDescent="0.25">
      <c r="S252" s="6">
        <v>249</v>
      </c>
      <c r="T252" s="52"/>
    </row>
    <row r="253" spans="19:21" x14ac:dyDescent="0.25">
      <c r="S253" s="6">
        <v>250</v>
      </c>
      <c r="T253" s="52"/>
    </row>
    <row r="254" spans="19:21" x14ac:dyDescent="0.25">
      <c r="S254" s="6">
        <v>251</v>
      </c>
      <c r="T254" s="52"/>
    </row>
    <row r="255" spans="19:21" x14ac:dyDescent="0.25">
      <c r="S255" s="6">
        <v>252</v>
      </c>
      <c r="T255" s="52"/>
    </row>
    <row r="256" spans="19:21" x14ac:dyDescent="0.25">
      <c r="S256" s="6">
        <v>253</v>
      </c>
      <c r="T256" s="52"/>
    </row>
    <row r="257" spans="19:20" x14ac:dyDescent="0.25">
      <c r="S257" s="6">
        <v>254</v>
      </c>
      <c r="T257" s="52"/>
    </row>
    <row r="258" spans="19:20" x14ac:dyDescent="0.25">
      <c r="S258" s="6">
        <v>255</v>
      </c>
      <c r="T258" s="52"/>
    </row>
    <row r="259" spans="19:20" x14ac:dyDescent="0.25">
      <c r="S259" s="6">
        <v>256</v>
      </c>
      <c r="T259" s="52"/>
    </row>
    <row r="260" spans="19:20" x14ac:dyDescent="0.25">
      <c r="S260" s="6">
        <v>257</v>
      </c>
      <c r="T260" s="52"/>
    </row>
    <row r="261" spans="19:20" x14ac:dyDescent="0.25">
      <c r="S261" s="6">
        <v>258</v>
      </c>
      <c r="T261" s="52"/>
    </row>
    <row r="262" spans="19:20" x14ac:dyDescent="0.25">
      <c r="S262" s="6">
        <v>259</v>
      </c>
      <c r="T262" s="52"/>
    </row>
    <row r="263" spans="19:20" x14ac:dyDescent="0.25">
      <c r="S263" s="6">
        <v>260</v>
      </c>
      <c r="T263" s="52"/>
    </row>
    <row r="264" spans="19:20" x14ac:dyDescent="0.25">
      <c r="S264" s="6">
        <v>261</v>
      </c>
      <c r="T264" s="52"/>
    </row>
    <row r="265" spans="19:20" x14ac:dyDescent="0.25">
      <c r="S265" s="6">
        <v>262</v>
      </c>
      <c r="T265" s="52"/>
    </row>
    <row r="266" spans="19:20" x14ac:dyDescent="0.25">
      <c r="S266" s="6">
        <v>263</v>
      </c>
      <c r="T266" s="52"/>
    </row>
    <row r="267" spans="19:20" x14ac:dyDescent="0.25">
      <c r="S267" s="6">
        <v>264</v>
      </c>
      <c r="T267" s="52"/>
    </row>
    <row r="268" spans="19:20" x14ac:dyDescent="0.25">
      <c r="S268" s="6">
        <v>265</v>
      </c>
      <c r="T268" s="52"/>
    </row>
    <row r="269" spans="19:20" x14ac:dyDescent="0.25">
      <c r="S269" s="6">
        <v>266</v>
      </c>
      <c r="T269" s="52"/>
    </row>
    <row r="270" spans="19:20" x14ac:dyDescent="0.25">
      <c r="S270" s="6">
        <v>267</v>
      </c>
      <c r="T270" s="52"/>
    </row>
    <row r="271" spans="19:20" x14ac:dyDescent="0.25">
      <c r="S271" s="6">
        <v>268</v>
      </c>
      <c r="T271" s="52"/>
    </row>
    <row r="272" spans="19:20" x14ac:dyDescent="0.25">
      <c r="S272" s="6">
        <v>269</v>
      </c>
      <c r="T272" s="52"/>
    </row>
    <row r="273" spans="19:20" x14ac:dyDescent="0.25">
      <c r="S273" s="6">
        <v>270</v>
      </c>
      <c r="T273" s="52"/>
    </row>
    <row r="274" spans="19:20" x14ac:dyDescent="0.25">
      <c r="S274" s="6">
        <v>271</v>
      </c>
      <c r="T274" s="52"/>
    </row>
    <row r="275" spans="19:20" x14ac:dyDescent="0.25">
      <c r="S275" s="6">
        <v>272</v>
      </c>
      <c r="T275" s="52"/>
    </row>
    <row r="276" spans="19:20" x14ac:dyDescent="0.25">
      <c r="S276" s="6">
        <v>273</v>
      </c>
      <c r="T276" s="52"/>
    </row>
    <row r="277" spans="19:20" x14ac:dyDescent="0.25">
      <c r="S277" s="6">
        <v>274</v>
      </c>
      <c r="T277" s="52"/>
    </row>
    <row r="278" spans="19:20" x14ac:dyDescent="0.25">
      <c r="S278" s="6">
        <v>275</v>
      </c>
      <c r="T278" s="52"/>
    </row>
    <row r="279" spans="19:20" x14ac:dyDescent="0.25">
      <c r="S279" s="6">
        <v>276</v>
      </c>
      <c r="T279" s="52"/>
    </row>
    <row r="280" spans="19:20" x14ac:dyDescent="0.25">
      <c r="S280" s="6">
        <v>277</v>
      </c>
      <c r="T280" s="52"/>
    </row>
    <row r="281" spans="19:20" x14ac:dyDescent="0.25">
      <c r="S281" s="6">
        <v>278</v>
      </c>
      <c r="T281" s="52"/>
    </row>
    <row r="282" spans="19:20" x14ac:dyDescent="0.25">
      <c r="S282" s="6">
        <v>279</v>
      </c>
      <c r="T282" s="52"/>
    </row>
    <row r="283" spans="19:20" x14ac:dyDescent="0.25">
      <c r="S283" s="6">
        <v>280</v>
      </c>
      <c r="T283" s="52"/>
    </row>
    <row r="284" spans="19:20" x14ac:dyDescent="0.25">
      <c r="S284" s="6">
        <v>281</v>
      </c>
      <c r="T284" s="52"/>
    </row>
    <row r="285" spans="19:20" x14ac:dyDescent="0.25">
      <c r="S285" s="6">
        <v>282</v>
      </c>
      <c r="T285" s="52"/>
    </row>
    <row r="286" spans="19:20" x14ac:dyDescent="0.25">
      <c r="S286" s="6">
        <v>283</v>
      </c>
      <c r="T286" s="52"/>
    </row>
    <row r="287" spans="19:20" x14ac:dyDescent="0.25">
      <c r="S287" s="6">
        <v>284</v>
      </c>
      <c r="T287" s="52"/>
    </row>
    <row r="288" spans="19:20" x14ac:dyDescent="0.25">
      <c r="S288" s="6">
        <v>285</v>
      </c>
      <c r="T288" s="52"/>
    </row>
    <row r="289" spans="19:20" x14ac:dyDescent="0.25">
      <c r="S289" s="6">
        <v>286</v>
      </c>
      <c r="T289" s="52"/>
    </row>
    <row r="290" spans="19:20" x14ac:dyDescent="0.25">
      <c r="S290" s="6">
        <v>287</v>
      </c>
      <c r="T290" s="52"/>
    </row>
    <row r="291" spans="19:20" x14ac:dyDescent="0.25">
      <c r="S291" s="6">
        <v>288</v>
      </c>
      <c r="T291" s="52"/>
    </row>
    <row r="292" spans="19:20" x14ac:dyDescent="0.25">
      <c r="S292" s="6">
        <v>289</v>
      </c>
      <c r="T292" s="52"/>
    </row>
    <row r="293" spans="19:20" x14ac:dyDescent="0.25">
      <c r="S293" s="6">
        <v>290</v>
      </c>
      <c r="T293" s="52"/>
    </row>
    <row r="294" spans="19:20" x14ac:dyDescent="0.25">
      <c r="S294" s="6">
        <v>291</v>
      </c>
      <c r="T294" s="52"/>
    </row>
    <row r="295" spans="19:20" x14ac:dyDescent="0.25">
      <c r="S295" s="6">
        <v>292</v>
      </c>
      <c r="T295" s="52"/>
    </row>
    <row r="296" spans="19:20" x14ac:dyDescent="0.25">
      <c r="S296" s="6">
        <v>293</v>
      </c>
      <c r="T296" s="52"/>
    </row>
    <row r="297" spans="19:20" x14ac:dyDescent="0.25">
      <c r="S297" s="6">
        <v>294</v>
      </c>
      <c r="T297" s="52"/>
    </row>
    <row r="298" spans="19:20" x14ac:dyDescent="0.25">
      <c r="S298" s="6">
        <v>295</v>
      </c>
      <c r="T298" s="52"/>
    </row>
    <row r="299" spans="19:20" x14ac:dyDescent="0.25">
      <c r="S299" s="6">
        <v>296</v>
      </c>
      <c r="T299" s="52"/>
    </row>
    <row r="300" spans="19:20" x14ac:dyDescent="0.25">
      <c r="S300" s="6">
        <v>297</v>
      </c>
      <c r="T300" s="52"/>
    </row>
    <row r="301" spans="19:20" x14ac:dyDescent="0.25">
      <c r="S301" s="6">
        <v>298</v>
      </c>
      <c r="T301" s="52"/>
    </row>
    <row r="302" spans="19:20" x14ac:dyDescent="0.25">
      <c r="S302" s="6">
        <v>299</v>
      </c>
      <c r="T302" s="52"/>
    </row>
    <row r="303" spans="19:20" x14ac:dyDescent="0.25">
      <c r="S303" s="6">
        <v>300</v>
      </c>
      <c r="T303" s="52"/>
    </row>
    <row r="304" spans="19:20" x14ac:dyDescent="0.25">
      <c r="S304" s="6">
        <v>301</v>
      </c>
      <c r="T304" s="52"/>
    </row>
    <row r="305" spans="19:20" x14ac:dyDescent="0.25">
      <c r="S305" s="6">
        <v>302</v>
      </c>
      <c r="T305" s="52"/>
    </row>
    <row r="306" spans="19:20" x14ac:dyDescent="0.25">
      <c r="S306" s="6">
        <v>303</v>
      </c>
      <c r="T306" s="52"/>
    </row>
    <row r="307" spans="19:20" x14ac:dyDescent="0.25">
      <c r="S307" s="6">
        <v>304</v>
      </c>
      <c r="T307" s="52"/>
    </row>
    <row r="308" spans="19:20" x14ac:dyDescent="0.25">
      <c r="S308" s="6">
        <v>305</v>
      </c>
      <c r="T308" s="52"/>
    </row>
    <row r="309" spans="19:20" x14ac:dyDescent="0.25">
      <c r="S309" s="6">
        <v>306</v>
      </c>
      <c r="T309" s="52"/>
    </row>
    <row r="310" spans="19:20" x14ac:dyDescent="0.25">
      <c r="S310" s="6">
        <v>307</v>
      </c>
      <c r="T310" s="52"/>
    </row>
    <row r="311" spans="19:20" x14ac:dyDescent="0.25">
      <c r="S311" s="6">
        <v>308</v>
      </c>
      <c r="T311" s="52"/>
    </row>
    <row r="312" spans="19:20" x14ac:dyDescent="0.25">
      <c r="S312" s="6">
        <v>309</v>
      </c>
      <c r="T312" s="52"/>
    </row>
    <row r="313" spans="19:20" x14ac:dyDescent="0.25">
      <c r="S313" s="6">
        <v>310</v>
      </c>
      <c r="T313" s="52"/>
    </row>
    <row r="314" spans="19:20" x14ac:dyDescent="0.25">
      <c r="S314" s="6">
        <v>311</v>
      </c>
      <c r="T314" s="52"/>
    </row>
    <row r="315" spans="19:20" x14ac:dyDescent="0.25">
      <c r="S315" s="6">
        <v>312</v>
      </c>
      <c r="T315" s="52"/>
    </row>
    <row r="316" spans="19:20" x14ac:dyDescent="0.25">
      <c r="S316" s="6">
        <v>313</v>
      </c>
      <c r="T316" s="52"/>
    </row>
    <row r="317" spans="19:20" x14ac:dyDescent="0.25">
      <c r="S317" s="6">
        <v>314</v>
      </c>
      <c r="T317" s="52"/>
    </row>
    <row r="318" spans="19:20" x14ac:dyDescent="0.25">
      <c r="S318" s="6">
        <v>315</v>
      </c>
      <c r="T318" s="52"/>
    </row>
    <row r="319" spans="19:20" x14ac:dyDescent="0.25">
      <c r="S319" s="6">
        <v>316</v>
      </c>
      <c r="T319" s="52"/>
    </row>
    <row r="320" spans="19:20" x14ac:dyDescent="0.25">
      <c r="S320" s="6">
        <v>317</v>
      </c>
      <c r="T320" s="52"/>
    </row>
    <row r="321" spans="19:20" x14ac:dyDescent="0.25">
      <c r="S321" s="6">
        <v>318</v>
      </c>
      <c r="T321" s="52"/>
    </row>
    <row r="322" spans="19:20" x14ac:dyDescent="0.25">
      <c r="S322" s="6">
        <v>319</v>
      </c>
      <c r="T322" s="52"/>
    </row>
    <row r="323" spans="19:20" x14ac:dyDescent="0.25">
      <c r="S323" s="6">
        <v>320</v>
      </c>
      <c r="T323" s="52"/>
    </row>
    <row r="324" spans="19:20" x14ac:dyDescent="0.25">
      <c r="S324" s="6">
        <v>321</v>
      </c>
      <c r="T324" s="52"/>
    </row>
    <row r="325" spans="19:20" x14ac:dyDescent="0.25">
      <c r="S325" s="6">
        <v>322</v>
      </c>
      <c r="T325" s="52"/>
    </row>
    <row r="326" spans="19:20" x14ac:dyDescent="0.25">
      <c r="S326" s="6">
        <v>323</v>
      </c>
      <c r="T326" s="52"/>
    </row>
    <row r="327" spans="19:20" x14ac:dyDescent="0.25">
      <c r="S327" s="6">
        <v>324</v>
      </c>
      <c r="T327" s="52"/>
    </row>
    <row r="328" spans="19:20" x14ac:dyDescent="0.25">
      <c r="S328" s="6">
        <v>325</v>
      </c>
      <c r="T328" s="52"/>
    </row>
    <row r="329" spans="19:20" x14ac:dyDescent="0.25">
      <c r="S329" s="6">
        <v>326</v>
      </c>
      <c r="T329" s="52"/>
    </row>
    <row r="330" spans="19:20" x14ac:dyDescent="0.25">
      <c r="S330" s="6">
        <v>327</v>
      </c>
      <c r="T330" s="52"/>
    </row>
    <row r="331" spans="19:20" x14ac:dyDescent="0.25">
      <c r="S331" s="6">
        <v>328</v>
      </c>
      <c r="T331" s="52"/>
    </row>
    <row r="332" spans="19:20" x14ac:dyDescent="0.25">
      <c r="S332" s="6">
        <v>329</v>
      </c>
      <c r="T332" s="52"/>
    </row>
    <row r="333" spans="19:20" x14ac:dyDescent="0.25">
      <c r="S333" s="6">
        <v>330</v>
      </c>
      <c r="T333" s="52"/>
    </row>
    <row r="334" spans="19:20" x14ac:dyDescent="0.25">
      <c r="S334" s="6">
        <v>331</v>
      </c>
      <c r="T334" s="52"/>
    </row>
    <row r="335" spans="19:20" x14ac:dyDescent="0.25">
      <c r="S335" s="6">
        <v>332</v>
      </c>
      <c r="T335" s="52"/>
    </row>
    <row r="336" spans="19:20" x14ac:dyDescent="0.25">
      <c r="S336" s="6">
        <v>333</v>
      </c>
      <c r="T336" s="52"/>
    </row>
    <row r="337" spans="19:20" x14ac:dyDescent="0.25">
      <c r="S337" s="6">
        <v>334</v>
      </c>
      <c r="T337" s="52"/>
    </row>
    <row r="338" spans="19:20" x14ac:dyDescent="0.25">
      <c r="S338" s="6">
        <v>335</v>
      </c>
      <c r="T338" s="52"/>
    </row>
    <row r="339" spans="19:20" x14ac:dyDescent="0.25">
      <c r="S339" s="6">
        <v>336</v>
      </c>
      <c r="T339" s="52"/>
    </row>
    <row r="340" spans="19:20" x14ac:dyDescent="0.25">
      <c r="S340" s="6">
        <v>337</v>
      </c>
      <c r="T340" s="52"/>
    </row>
    <row r="341" spans="19:20" x14ac:dyDescent="0.25">
      <c r="S341" s="6">
        <v>338</v>
      </c>
      <c r="T341" s="52"/>
    </row>
    <row r="342" spans="19:20" x14ac:dyDescent="0.25">
      <c r="S342" s="6">
        <v>339</v>
      </c>
      <c r="T342" s="52"/>
    </row>
    <row r="343" spans="19:20" x14ac:dyDescent="0.25">
      <c r="S343" s="6">
        <v>340</v>
      </c>
      <c r="T343" s="52"/>
    </row>
    <row r="344" spans="19:20" x14ac:dyDescent="0.25">
      <c r="S344" s="6">
        <v>341</v>
      </c>
      <c r="T344" s="52"/>
    </row>
    <row r="345" spans="19:20" x14ac:dyDescent="0.25">
      <c r="S345" s="6">
        <v>342</v>
      </c>
      <c r="T345" s="52"/>
    </row>
    <row r="346" spans="19:20" x14ac:dyDescent="0.25">
      <c r="S346" s="6">
        <v>343</v>
      </c>
      <c r="T346" s="52"/>
    </row>
    <row r="347" spans="19:20" x14ac:dyDescent="0.25">
      <c r="S347" s="6">
        <v>344</v>
      </c>
      <c r="T347" s="52"/>
    </row>
    <row r="348" spans="19:20" x14ac:dyDescent="0.25">
      <c r="S348" s="6">
        <v>345</v>
      </c>
      <c r="T348" s="52"/>
    </row>
    <row r="349" spans="19:20" x14ac:dyDescent="0.25">
      <c r="S349" s="6">
        <v>346</v>
      </c>
      <c r="T349" s="52"/>
    </row>
    <row r="350" spans="19:20" x14ac:dyDescent="0.25">
      <c r="S350" s="6">
        <v>347</v>
      </c>
      <c r="T350" s="52"/>
    </row>
    <row r="351" spans="19:20" x14ac:dyDescent="0.25">
      <c r="S351" s="6">
        <v>348</v>
      </c>
      <c r="T351" s="52"/>
    </row>
    <row r="352" spans="19:20" x14ac:dyDescent="0.25">
      <c r="S352" s="6">
        <v>349</v>
      </c>
      <c r="T352" s="52"/>
    </row>
    <row r="353" spans="19:20" x14ac:dyDescent="0.25">
      <c r="S353" s="6">
        <v>350</v>
      </c>
      <c r="T353" s="52"/>
    </row>
    <row r="354" spans="19:20" x14ac:dyDescent="0.25">
      <c r="S354" s="6">
        <v>351</v>
      </c>
      <c r="T354" s="52"/>
    </row>
    <row r="355" spans="19:20" x14ac:dyDescent="0.25">
      <c r="S355" s="6">
        <v>352</v>
      </c>
      <c r="T355" s="52"/>
    </row>
    <row r="356" spans="19:20" x14ac:dyDescent="0.25">
      <c r="S356" s="6">
        <v>353</v>
      </c>
      <c r="T356" s="52"/>
    </row>
    <row r="357" spans="19:20" x14ac:dyDescent="0.25">
      <c r="S357" s="6">
        <v>354</v>
      </c>
      <c r="T357" s="52"/>
    </row>
    <row r="358" spans="19:20" x14ac:dyDescent="0.25">
      <c r="S358" s="6">
        <v>355</v>
      </c>
      <c r="T358" s="52"/>
    </row>
    <row r="359" spans="19:20" x14ac:dyDescent="0.25">
      <c r="S359" s="6">
        <v>356</v>
      </c>
      <c r="T359" s="52"/>
    </row>
    <row r="360" spans="19:20" x14ac:dyDescent="0.25">
      <c r="S360" s="6">
        <v>357</v>
      </c>
      <c r="T360" s="52"/>
    </row>
    <row r="361" spans="19:20" x14ac:dyDescent="0.25">
      <c r="S361" s="6">
        <v>358</v>
      </c>
      <c r="T361" s="52"/>
    </row>
    <row r="362" spans="19:20" x14ac:dyDescent="0.25">
      <c r="S362" s="6">
        <v>359</v>
      </c>
      <c r="T362" s="52"/>
    </row>
    <row r="363" spans="19:20" x14ac:dyDescent="0.25">
      <c r="S363" s="6">
        <v>360</v>
      </c>
      <c r="T363" s="52"/>
    </row>
    <row r="364" spans="19:20" x14ac:dyDescent="0.25">
      <c r="S364" s="6">
        <v>361</v>
      </c>
      <c r="T364" s="52"/>
    </row>
    <row r="365" spans="19:20" x14ac:dyDescent="0.25">
      <c r="S365" s="6">
        <v>362</v>
      </c>
      <c r="T365" s="52"/>
    </row>
    <row r="366" spans="19:20" x14ac:dyDescent="0.25">
      <c r="S366" s="6">
        <v>363</v>
      </c>
      <c r="T366" s="52"/>
    </row>
    <row r="367" spans="19:20" x14ac:dyDescent="0.25">
      <c r="S367" s="6">
        <v>364</v>
      </c>
      <c r="T367" s="52"/>
    </row>
    <row r="368" spans="19:20" x14ac:dyDescent="0.25">
      <c r="S368" s="6">
        <v>365</v>
      </c>
      <c r="T368" s="52"/>
    </row>
    <row r="370" spans="19:19" x14ac:dyDescent="0.25">
      <c r="S370" s="10"/>
    </row>
    <row r="371" spans="19:19" x14ac:dyDescent="0.25">
      <c r="S371" s="10"/>
    </row>
    <row r="372" spans="19:19" x14ac:dyDescent="0.25">
      <c r="S372" s="10"/>
    </row>
  </sheetData>
  <sheetProtection sheet="1" objects="1" scenarios="1" selectLockedCells="1"/>
  <sortState ref="T4:U65">
    <sortCondition ref="U4:U65"/>
  </sortState>
  <mergeCells count="22">
    <mergeCell ref="V8:X8"/>
    <mergeCell ref="V9:X9"/>
    <mergeCell ref="V7:X7"/>
    <mergeCell ref="V5:X5"/>
    <mergeCell ref="V6:X6"/>
    <mergeCell ref="V11:Y11"/>
    <mergeCell ref="W12:Y12"/>
    <mergeCell ref="W13:Y13"/>
    <mergeCell ref="W14:Y14"/>
    <mergeCell ref="W15:Y15"/>
    <mergeCell ref="S1:Y1"/>
    <mergeCell ref="V4:X4"/>
    <mergeCell ref="A2:F2"/>
    <mergeCell ref="J2:O2"/>
    <mergeCell ref="S2:T2"/>
    <mergeCell ref="N3:O3"/>
    <mergeCell ref="A23:E24"/>
    <mergeCell ref="C16:D16"/>
    <mergeCell ref="A38:E44"/>
    <mergeCell ref="A30:E37"/>
    <mergeCell ref="A27:E29"/>
    <mergeCell ref="A25:E26"/>
  </mergeCells>
  <conditionalFormatting sqref="F9">
    <cfRule type="expression" dxfId="12" priority="21">
      <formula>$F$9="Please conduct 7 initial runs"</formula>
    </cfRule>
    <cfRule type="expression" dxfId="11" priority="22">
      <formula>$F$9&gt;(COUNTA($C$4:$C$10)-COUNTIF($D$4:$D$10,""))</formula>
    </cfRule>
    <cfRule type="expression" dxfId="10" priority="23">
      <formula>$F$9&lt;=(COUNTA($C$4:$C$10)-COUNTIF($D$4:$D$10,""))</formula>
    </cfRule>
  </conditionalFormatting>
  <conditionalFormatting sqref="O9">
    <cfRule type="expression" priority="16" stopIfTrue="1">
      <formula>$O$9="N/A"</formula>
    </cfRule>
    <cfRule type="expression" dxfId="9" priority="19">
      <formula>$O$9&gt;(COUNTA($L$4:$L$33)-(COUNTIF($M$4:$M$33,"")-COUNTIF($L$4:$L$33,"")))</formula>
    </cfRule>
    <cfRule type="expression" dxfId="8" priority="20">
      <formula>$O$9&lt;=(COUNTA($L$4:$L$33)-(COUNTIF($M$4:$M$33,"")-COUNTIF($L$4:$L$33,"")))</formula>
    </cfRule>
  </conditionalFormatting>
  <conditionalFormatting sqref="C4:C10">
    <cfRule type="expression" dxfId="7" priority="12">
      <formula>OR(C4&lt;($F$4-1.96*$F$8),C4&gt;($F$4+1.96*$F$8))</formula>
    </cfRule>
  </conditionalFormatting>
  <conditionalFormatting sqref="E10:F10 E12:F12">
    <cfRule type="expression" dxfId="6" priority="11">
      <formula>SUM($C$4:$C$10)&lt;&gt;SUM($D$4:$D$10)</formula>
    </cfRule>
  </conditionalFormatting>
  <conditionalFormatting sqref="F10 F12">
    <cfRule type="expression" dxfId="5" priority="10">
      <formula>SUM($C$4:$C$10)&lt;&gt;SUM($D$4:$D$10)</formula>
    </cfRule>
  </conditionalFormatting>
  <conditionalFormatting sqref="E11:F11">
    <cfRule type="expression" dxfId="4" priority="9">
      <formula>SUM($C$4:$C$10)&lt;&gt;SUM($D$4:$D$10)</formula>
    </cfRule>
  </conditionalFormatting>
  <conditionalFormatting sqref="F11">
    <cfRule type="expression" dxfId="3" priority="8">
      <formula>SUM($C$4:$C$10)&lt;&gt;SUM($D$4:$D$10)</formula>
    </cfRule>
  </conditionalFormatting>
  <conditionalFormatting sqref="N10:O12">
    <cfRule type="expression" dxfId="2" priority="2">
      <formula>SUM($L$4:$L$33)&lt;&gt;SUM($M$4:$M$33)</formula>
    </cfRule>
  </conditionalFormatting>
  <conditionalFormatting sqref="L4:L33">
    <cfRule type="expression" dxfId="1" priority="24">
      <formula>OR(L4&lt;($O$4-1.96*$O$8),L4&gt;($O$4+1.96*$O$8))</formula>
    </cfRule>
  </conditionalFormatting>
  <conditionalFormatting sqref="O10:O12">
    <cfRule type="expression" dxfId="0" priority="1">
      <formula>SUM($L$4:$L$33)&lt;&gt;SUM($M$4:$M$33)</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1"/>
  <sheetViews>
    <sheetView workbookViewId="0">
      <selection activeCell="A31" sqref="A31:XFD31"/>
    </sheetView>
  </sheetViews>
  <sheetFormatPr defaultRowHeight="15" x14ac:dyDescent="0.25"/>
  <cols>
    <col min="1" max="1" width="19.28515625" bestFit="1" customWidth="1"/>
    <col min="2" max="2" width="14.28515625" bestFit="1" customWidth="1"/>
  </cols>
  <sheetData>
    <row r="1" spans="1:2" x14ac:dyDescent="0.25">
      <c r="A1" s="9" t="s">
        <v>2</v>
      </c>
      <c r="B1" s="9" t="s">
        <v>7</v>
      </c>
    </row>
    <row r="2" spans="1:2" x14ac:dyDescent="0.25">
      <c r="A2">
        <v>1</v>
      </c>
      <c r="B2">
        <v>12.71</v>
      </c>
    </row>
    <row r="3" spans="1:2" x14ac:dyDescent="0.25">
      <c r="A3">
        <v>2</v>
      </c>
      <c r="B3">
        <v>4.3</v>
      </c>
    </row>
    <row r="4" spans="1:2" x14ac:dyDescent="0.25">
      <c r="A4">
        <v>3</v>
      </c>
      <c r="B4">
        <v>3.18</v>
      </c>
    </row>
    <row r="5" spans="1:2" x14ac:dyDescent="0.25">
      <c r="A5">
        <v>4</v>
      </c>
      <c r="B5">
        <v>2.78</v>
      </c>
    </row>
    <row r="6" spans="1:2" x14ac:dyDescent="0.25">
      <c r="A6">
        <v>5</v>
      </c>
      <c r="B6">
        <v>2.57</v>
      </c>
    </row>
    <row r="7" spans="1:2" x14ac:dyDescent="0.25">
      <c r="A7">
        <v>6</v>
      </c>
      <c r="B7">
        <v>2.4500000000000002</v>
      </c>
    </row>
    <row r="8" spans="1:2" x14ac:dyDescent="0.25">
      <c r="A8">
        <v>7</v>
      </c>
      <c r="B8">
        <v>2.37</v>
      </c>
    </row>
    <row r="9" spans="1:2" x14ac:dyDescent="0.25">
      <c r="A9">
        <v>8</v>
      </c>
      <c r="B9">
        <v>2.31</v>
      </c>
    </row>
    <row r="10" spans="1:2" x14ac:dyDescent="0.25">
      <c r="A10">
        <v>9</v>
      </c>
      <c r="B10">
        <v>2.2599999999999998</v>
      </c>
    </row>
    <row r="11" spans="1:2" x14ac:dyDescent="0.25">
      <c r="A11">
        <v>10</v>
      </c>
      <c r="B11">
        <v>2.23</v>
      </c>
    </row>
    <row r="12" spans="1:2" x14ac:dyDescent="0.25">
      <c r="A12">
        <v>11</v>
      </c>
      <c r="B12">
        <v>2.2000000000000002</v>
      </c>
    </row>
    <row r="13" spans="1:2" x14ac:dyDescent="0.25">
      <c r="A13">
        <v>12</v>
      </c>
      <c r="B13">
        <v>2.1800000000000002</v>
      </c>
    </row>
    <row r="14" spans="1:2" x14ac:dyDescent="0.25">
      <c r="A14">
        <v>13</v>
      </c>
      <c r="B14">
        <v>2.16</v>
      </c>
    </row>
    <row r="15" spans="1:2" x14ac:dyDescent="0.25">
      <c r="A15">
        <v>14</v>
      </c>
      <c r="B15">
        <v>2.15</v>
      </c>
    </row>
    <row r="16" spans="1:2" x14ac:dyDescent="0.25">
      <c r="A16">
        <v>15</v>
      </c>
      <c r="B16">
        <v>2.13</v>
      </c>
    </row>
    <row r="17" spans="1:2" x14ac:dyDescent="0.25">
      <c r="A17">
        <v>16</v>
      </c>
      <c r="B17">
        <v>2.12</v>
      </c>
    </row>
    <row r="18" spans="1:2" x14ac:dyDescent="0.25">
      <c r="A18">
        <v>17</v>
      </c>
      <c r="B18">
        <v>2.11</v>
      </c>
    </row>
    <row r="19" spans="1:2" x14ac:dyDescent="0.25">
      <c r="A19">
        <v>18</v>
      </c>
      <c r="B19">
        <v>2.1</v>
      </c>
    </row>
    <row r="20" spans="1:2" x14ac:dyDescent="0.25">
      <c r="A20">
        <v>19</v>
      </c>
      <c r="B20">
        <v>2.09</v>
      </c>
    </row>
    <row r="21" spans="1:2" x14ac:dyDescent="0.25">
      <c r="A21">
        <v>20</v>
      </c>
      <c r="B21">
        <v>2.09</v>
      </c>
    </row>
    <row r="22" spans="1:2" x14ac:dyDescent="0.25">
      <c r="A22">
        <v>21</v>
      </c>
      <c r="B22">
        <v>2.08</v>
      </c>
    </row>
    <row r="23" spans="1:2" x14ac:dyDescent="0.25">
      <c r="A23">
        <v>22</v>
      </c>
      <c r="B23">
        <v>2.0699999999999998</v>
      </c>
    </row>
    <row r="24" spans="1:2" x14ac:dyDescent="0.25">
      <c r="A24">
        <v>23</v>
      </c>
      <c r="B24">
        <v>2.0699999999999998</v>
      </c>
    </row>
    <row r="25" spans="1:2" x14ac:dyDescent="0.25">
      <c r="A25">
        <v>24</v>
      </c>
      <c r="B25">
        <v>2.06</v>
      </c>
    </row>
    <row r="26" spans="1:2" x14ac:dyDescent="0.25">
      <c r="A26">
        <v>25</v>
      </c>
      <c r="B26">
        <v>2.06</v>
      </c>
    </row>
    <row r="27" spans="1:2" x14ac:dyDescent="0.25">
      <c r="A27">
        <v>26</v>
      </c>
      <c r="B27">
        <v>2.06</v>
      </c>
    </row>
    <row r="28" spans="1:2" x14ac:dyDescent="0.25">
      <c r="A28">
        <v>27</v>
      </c>
      <c r="B28">
        <v>2.0499999999999998</v>
      </c>
    </row>
    <row r="29" spans="1:2" x14ac:dyDescent="0.25">
      <c r="A29">
        <v>28</v>
      </c>
      <c r="B29">
        <v>2.0499999999999998</v>
      </c>
    </row>
    <row r="30" spans="1:2" x14ac:dyDescent="0.25">
      <c r="A30">
        <v>29</v>
      </c>
      <c r="B30">
        <v>2.0499999999999998</v>
      </c>
    </row>
    <row r="31" spans="1:2" x14ac:dyDescent="0.25">
      <c r="A31">
        <v>30</v>
      </c>
      <c r="B31">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7"/>
  <sheetViews>
    <sheetView workbookViewId="0">
      <selection activeCell="B7" sqref="B7"/>
    </sheetView>
  </sheetViews>
  <sheetFormatPr defaultRowHeight="15" x14ac:dyDescent="0.25"/>
  <cols>
    <col min="1" max="1" width="20.140625" customWidth="1"/>
    <col min="2" max="2" width="12.5703125" customWidth="1"/>
  </cols>
  <sheetData>
    <row r="2" spans="1:2" ht="15.75" thickBot="1" x14ac:dyDescent="0.3"/>
    <row r="3" spans="1:2" ht="18.75" thickBot="1" x14ac:dyDescent="0.3">
      <c r="A3" s="18" t="s">
        <v>13</v>
      </c>
      <c r="B3" s="19" t="s">
        <v>14</v>
      </c>
    </row>
    <row r="4" spans="1:2" x14ac:dyDescent="0.25">
      <c r="A4" s="16">
        <v>0.8</v>
      </c>
      <c r="B4" s="17">
        <v>1.28</v>
      </c>
    </row>
    <row r="5" spans="1:2" x14ac:dyDescent="0.25">
      <c r="A5" s="12">
        <v>0.9</v>
      </c>
      <c r="B5" s="13">
        <v>1.645</v>
      </c>
    </row>
    <row r="6" spans="1:2" x14ac:dyDescent="0.25">
      <c r="A6" s="12">
        <v>0.95</v>
      </c>
      <c r="B6" s="13">
        <v>1.96</v>
      </c>
    </row>
    <row r="7" spans="1:2" ht="15.75" thickBot="1" x14ac:dyDescent="0.3">
      <c r="A7" s="14">
        <v>0.99</v>
      </c>
      <c r="B7" s="15">
        <v>2.5750000000000002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E6AE06-3CC8-4263-A8D9-F8DD8D9D651F}"/>
</file>

<file path=customXml/itemProps2.xml><?xml version="1.0" encoding="utf-8"?>
<ds:datastoreItem xmlns:ds="http://schemas.openxmlformats.org/officeDocument/2006/customXml" ds:itemID="{A1482512-40B7-4362-AA1C-4ABE5B1A2429}"/>
</file>

<file path=customXml/itemProps3.xml><?xml version="1.0" encoding="utf-8"?>
<ds:datastoreItem xmlns:ds="http://schemas.openxmlformats.org/officeDocument/2006/customXml" ds:itemID="{2C371FED-3171-41D8-8C12-630F2F35C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Spreadsheet</vt:lpstr>
      <vt:lpstr>T-distribution criteria</vt:lpstr>
      <vt:lpstr>Z-Critical Values</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Runs</dc:title>
  <dc:creator>WisDOT</dc:creator>
  <cp:keywords>Number of Runs</cp:keywords>
  <cp:lastModifiedBy>mscezj</cp:lastModifiedBy>
  <dcterms:created xsi:type="dcterms:W3CDTF">2014-08-14T15:31:28Z</dcterms:created>
  <dcterms:modified xsi:type="dcterms:W3CDTF">2017-12-20T19:24:03Z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