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DOTA2M\Documents\Forecasting Tool - Web\"/>
    </mc:Choice>
  </mc:AlternateContent>
  <xr:revisionPtr revIDLastSave="0" documentId="8_{1F31742E-018E-4EA3-9DBD-BEBF1844393B}" xr6:coauthVersionLast="47" xr6:coauthVersionMax="47" xr10:uidLastSave="{00000000-0000-0000-0000-000000000000}"/>
  <bookViews>
    <workbookView xWindow="-120" yWindow="-120" windowWidth="29040" windowHeight="15840" xr2:uid="{504ED26B-5517-4770-AAE0-78E210D66AA6}"/>
  </bookViews>
  <sheets>
    <sheet name="Information" sheetId="5" r:id="rId1"/>
    <sheet name="Trendline Forecast" sheetId="4" r:id="rId2"/>
    <sheet name="County AGR Traffic Forecast" sheetId="1" r:id="rId3"/>
    <sheet name="County AGRs"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4" l="1"/>
  <c r="U12" i="4"/>
  <c r="U13" i="4"/>
  <c r="U14" i="4"/>
  <c r="T12" i="4"/>
  <c r="T13" i="4"/>
  <c r="T14" i="4"/>
  <c r="D24" i="1"/>
  <c r="S8" i="1"/>
  <c r="S23" i="1" s="1"/>
  <c r="S24" i="1" s="1"/>
  <c r="S5" i="1"/>
  <c r="S21" i="1"/>
  <c r="S15" i="1"/>
  <c r="S10" i="1"/>
  <c r="R8" i="1"/>
  <c r="R5" i="1"/>
  <c r="S16" i="1" l="1"/>
  <c r="S12" i="1"/>
  <c r="S13" i="1" s="1"/>
  <c r="S17" i="1"/>
  <c r="S18" i="1" s="1"/>
  <c r="S11" i="1"/>
  <c r="S22" i="1"/>
  <c r="U20" i="4" l="1"/>
  <c r="U25" i="4"/>
  <c r="U30" i="4"/>
  <c r="U6" i="4" l="1"/>
  <c r="U7" i="4"/>
  <c r="U8" i="4"/>
  <c r="U9" i="4"/>
  <c r="U10" i="4"/>
  <c r="U11" i="4"/>
  <c r="U5" i="4"/>
  <c r="T6" i="4"/>
  <c r="T7" i="4"/>
  <c r="T8" i="4"/>
  <c r="T9" i="4"/>
  <c r="T10" i="4"/>
  <c r="T11" i="4"/>
  <c r="T5" i="4"/>
  <c r="C29" i="4"/>
  <c r="D33" i="4" s="1"/>
  <c r="C31" i="4"/>
  <c r="U17" i="4" l="1"/>
  <c r="D30" i="4"/>
  <c r="D31" i="4"/>
  <c r="C30" i="4"/>
  <c r="C21" i="1"/>
  <c r="D21" i="1" s="1"/>
  <c r="C22" i="1"/>
  <c r="D22" i="1" s="1"/>
  <c r="C20" i="1"/>
  <c r="D20" i="1" s="1"/>
  <c r="U32" i="4" l="1"/>
  <c r="U33" i="4" s="1"/>
  <c r="U21" i="4"/>
  <c r="U26" i="4"/>
  <c r="U27" i="4"/>
  <c r="U28" i="4" s="1"/>
  <c r="U22" i="4"/>
  <c r="U23" i="4" s="1"/>
  <c r="U31" i="4"/>
  <c r="U36" i="4" l="1"/>
  <c r="U37" i="4" s="1"/>
  <c r="U35" i="4"/>
</calcChain>
</file>

<file path=xl/sharedStrings.xml><?xml version="1.0" encoding="utf-8"?>
<sst xmlns="http://schemas.openxmlformats.org/spreadsheetml/2006/main" count="165" uniqueCount="130">
  <si>
    <t>County</t>
  </si>
  <si>
    <t>Average Growth Rate</t>
  </si>
  <si>
    <t>Adams</t>
  </si>
  <si>
    <t>Iowa</t>
  </si>
  <si>
    <t>Polk</t>
  </si>
  <si>
    <t>Ashland</t>
  </si>
  <si>
    <t>Iron</t>
  </si>
  <si>
    <t>Portage</t>
  </si>
  <si>
    <t>Barron</t>
  </si>
  <si>
    <t>Jackson</t>
  </si>
  <si>
    <t>Price</t>
  </si>
  <si>
    <t>Bayfield</t>
  </si>
  <si>
    <t>Jefferson</t>
  </si>
  <si>
    <t>Racine</t>
  </si>
  <si>
    <t>Brown</t>
  </si>
  <si>
    <t>Juneau</t>
  </si>
  <si>
    <t>Richland</t>
  </si>
  <si>
    <t>Buffalo</t>
  </si>
  <si>
    <t>Kenosha</t>
  </si>
  <si>
    <t>Rock</t>
  </si>
  <si>
    <t>Burnett</t>
  </si>
  <si>
    <t>Kewaunee</t>
  </si>
  <si>
    <t>Rusk</t>
  </si>
  <si>
    <t>Calumet</t>
  </si>
  <si>
    <t>La Crosse</t>
  </si>
  <si>
    <t>Sauk</t>
  </si>
  <si>
    <t>Chippewa</t>
  </si>
  <si>
    <t>Lafayette</t>
  </si>
  <si>
    <t>Sawyer</t>
  </si>
  <si>
    <t>Clark</t>
  </si>
  <si>
    <t>Langlade</t>
  </si>
  <si>
    <t>Shawano</t>
  </si>
  <si>
    <t>Columbia</t>
  </si>
  <si>
    <t>Lincoln</t>
  </si>
  <si>
    <t>Sheboygan</t>
  </si>
  <si>
    <t>Crawford</t>
  </si>
  <si>
    <t>Manitowoc</t>
  </si>
  <si>
    <t>St. Croix</t>
  </si>
  <si>
    <t>Dane</t>
  </si>
  <si>
    <t>Marathon</t>
  </si>
  <si>
    <t>Taylor</t>
  </si>
  <si>
    <t>Dodge</t>
  </si>
  <si>
    <t>Marinette</t>
  </si>
  <si>
    <t>Trempealeau</t>
  </si>
  <si>
    <t>Door</t>
  </si>
  <si>
    <t>Marquette</t>
  </si>
  <si>
    <t>Vernon</t>
  </si>
  <si>
    <t>Douglas</t>
  </si>
  <si>
    <t>Menominee</t>
  </si>
  <si>
    <t>Vilas</t>
  </si>
  <si>
    <t>Dunn</t>
  </si>
  <si>
    <t>Milwaukee</t>
  </si>
  <si>
    <t>Walworth</t>
  </si>
  <si>
    <t>Eau Claire</t>
  </si>
  <si>
    <t>Monroe</t>
  </si>
  <si>
    <t>Washburn</t>
  </si>
  <si>
    <t>Florence</t>
  </si>
  <si>
    <t>Oconto</t>
  </si>
  <si>
    <t>Washington</t>
  </si>
  <si>
    <t>Fond du Lac</t>
  </si>
  <si>
    <t>Oneida</t>
  </si>
  <si>
    <t>Waukesha</t>
  </si>
  <si>
    <t>Forest</t>
  </si>
  <si>
    <t>Outagamie</t>
  </si>
  <si>
    <t>Waupaca</t>
  </si>
  <si>
    <t>Grant</t>
  </si>
  <si>
    <t>Ozaukee</t>
  </si>
  <si>
    <t>Waushara</t>
  </si>
  <si>
    <t>Green</t>
  </si>
  <si>
    <t>Pepin</t>
  </si>
  <si>
    <t>Winnebago</t>
  </si>
  <si>
    <t>Green Lake</t>
  </si>
  <si>
    <t>Pierce</t>
  </si>
  <si>
    <t>Wood</t>
  </si>
  <si>
    <t>County Average Growth Rate Forecast</t>
  </si>
  <si>
    <t>1) Location Information</t>
  </si>
  <si>
    <t>2) Count Information</t>
  </si>
  <si>
    <t>3) Traffic Forecast Information</t>
  </si>
  <si>
    <t>4) Traffic Forecast</t>
  </si>
  <si>
    <t>AADT</t>
  </si>
  <si>
    <t>Future AADT</t>
  </si>
  <si>
    <t>Forecast Year</t>
  </si>
  <si>
    <t>Count Year</t>
  </si>
  <si>
    <t>Project Location</t>
  </si>
  <si>
    <t>Project ID</t>
  </si>
  <si>
    <t>3) Linear Regression</t>
  </si>
  <si>
    <t>4) Traffic Forecast Information</t>
  </si>
  <si>
    <t>5) Traffic Forecast</t>
  </si>
  <si>
    <t>Trendline Traffic Forecast</t>
  </si>
  <si>
    <t>Count Years</t>
  </si>
  <si>
    <t>AADTs</t>
  </si>
  <si>
    <t>Slope of Regression</t>
  </si>
  <si>
    <t>Future Year</t>
  </si>
  <si>
    <t>Future AADT calculation</t>
  </si>
  <si>
    <t>Unrounded Future AADT</t>
  </si>
  <si>
    <t>Rounded Future AADT</t>
  </si>
  <si>
    <t>Future AADT = Current AADT + m*(future count year - current count year)</t>
  </si>
  <si>
    <t>Formula for trendline traffic forecast:</t>
  </si>
  <si>
    <t>where m = slope from regression</t>
  </si>
  <si>
    <t>Growth Rate calculation</t>
  </si>
  <si>
    <t>Formula for growth rate:</t>
  </si>
  <si>
    <t>Growth Rate (decimal)</t>
  </si>
  <si>
    <t>Growth Rate (percent)</t>
  </si>
  <si>
    <t>Calculations</t>
  </si>
  <si>
    <t>Most Recent AADT</t>
  </si>
  <si>
    <t>County AGR</t>
  </si>
  <si>
    <t>Formula for future AADT calculation: Future AADT = (Current AADT * %GR * (Future count year - current count year)) + Current AADT</t>
  </si>
  <si>
    <t>Future AADT Year 1</t>
  </si>
  <si>
    <t>Future AADT Year 2</t>
  </si>
  <si>
    <t>Future AADT Year 3</t>
  </si>
  <si>
    <t>Traffic Count Year</t>
  </si>
  <si>
    <t>Project Description</t>
  </si>
  <si>
    <t>Count Site ID</t>
  </si>
  <si>
    <t>Growth rate*</t>
  </si>
  <si>
    <t>(Future unrounded AADT-Current AADT) / (Future Year-Current Year) / Current AADT</t>
  </si>
  <si>
    <t>County average growth rate</t>
  </si>
  <si>
    <t>A County Average Growth Rate Forecast can be completed if there are fewer than 5 historic traffic counts availble in the study area.
To complete a County Average Growth Rate Forecast using this tool:
1) Using the dropdown menu, select the County in which the project is located. If a project spans 2+ counties, consider developing separate forecasts for each segment, or use the higher County AGR.
2) Obtain the most recent traffic count for the study location. Enter the most recent AADT (traffic count) in cell D7. Enter the year the traffic count was performed in cell D8.
3) Enter the years for which a future forecasted AADT is needed in cells D11, D12, and D13. Leave cells blank if fewer than 3 future years are needed.
4) The tool will auto-populate a rounded AADT for each forecast year in cells D17, D18, and D19.</t>
  </si>
  <si>
    <t>A Trendline Forecast can be completed if there are five or more historic traffic counts available in the study area. If fewer than five counts are available, a trendline forecast may still be appropriate if there is a strong trend, though user discretion should be applied.
To complete a Trendline Forecast using this tool:
1) Fill out the location information for the project
2) Obtain all traffic counts for the study location performed within the last 20 years. In cells C10-D19, and starting with the most recent count, fill out the count years and AADT count values. The tool allows for up to 10 traffic counts. 
3) The graph will auto-populate based on the count data you have input. Check the R-squared value. If it is low, consider performing a County Average Growth Rate Forecast and comparing it to the results of the trendline forecast.
4) Enter the years for which a future forecasted AADT is needed in cells D22, D23, and D24. Leave cells blank if fewer than 3 future years are needed. Enter the years in descending order, with the most distant forecast year in Cell D22
5) The tool will auto-populate a rounded AADT for each forecast year in cells D28, D29, and D30.
6) If the location shows a negative growth rate, the user should manually apply a 0.0% growth rate to the most recent AADT.
*The growth rate provided is the annual average growth rate from the most recent traffic count to the final unrounded future forecasted AADT. The annual growth rate may differ from the growth rate developed for the linear regression.</t>
  </si>
  <si>
    <t>https://wisconsindot.gov/Documents/projects/data-plan/plan-res/tpm/9.pdf</t>
  </si>
  <si>
    <t>For more information regarding forecasting procedures for the WisDOT Local Program, see Section 70 of the Transportation Planning Manual (TPM).</t>
  </si>
  <si>
    <t>Information</t>
  </si>
  <si>
    <r>
      <rPr>
        <b/>
        <sz val="11"/>
        <color theme="1"/>
        <rFont val="Calibri"/>
        <family val="2"/>
        <scheme val="minor"/>
      </rPr>
      <t>NOTICE:</t>
    </r>
    <r>
      <rPr>
        <sz val="11"/>
        <color theme="1"/>
        <rFont val="Calibri"/>
        <family val="2"/>
        <scheme val="minor"/>
      </rPr>
      <t xml:space="preserve"> The information contained in and produced from this tool were created for the official use of the Wisconsin Department of Transportation (WisDOT) Local Program only. Use of this information for any other purpose, while not prohibited, is not recommended and is in the sole discretion of the user. WisDOT expressly disclaims any representation or warranty regarding fitness of use of the information for any purpose other than official WisDOT Local Program business, and expressly disclaims any liability or representation for the accuracy, reliability, usefulness, or completeness of the information provided.</t>
    </r>
  </si>
  <si>
    <t>May 2023</t>
  </si>
  <si>
    <t>Aug 2023</t>
  </si>
  <si>
    <t>Last updated: Aug 2023</t>
  </si>
  <si>
    <t>Version</t>
  </si>
  <si>
    <t>Notes</t>
  </si>
  <si>
    <t>Initial version</t>
  </si>
  <si>
    <t>Updated county average growth rates</t>
  </si>
  <si>
    <t>Local Program Forecasting Tool Update Log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</si>
</sst>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0%"/>
  </numFmts>
  <fonts count="16" x14ac:knownFonts="1">
    <font>
      <sz val="11"/>
      <color theme="1"/>
      <name val="Calibri"/>
      <family val="2"/>
      <scheme val="minor"/>
    </font>
    <font>
      <b/>
      <sz val="11"/>
      <color theme="1"/>
      <name val="Calibri"/>
      <family val="2"/>
      <scheme val="minor"/>
    </font>
    <font>
      <sz val="10.5"/>
      <color rgb="FF000000"/>
      <name val="Calibri"/>
    </font>
    <font>
      <sz val="12"/>
      <color theme="1"/>
      <name val="Calibri"/>
      <family val="2"/>
      <scheme val="minor"/>
    </font>
    <font>
      <sz val="14"/>
      <color theme="1"/>
      <name val="Calibri"/>
      <family val="2"/>
      <scheme val="minor"/>
    </font>
    <font>
      <sz val="16"/>
      <color theme="1"/>
      <name val="Calibri"/>
      <family val="2"/>
      <scheme val="minor"/>
    </font>
    <font>
      <b/>
      <sz val="18"/>
      <color theme="0"/>
      <name val="Calibri"/>
      <family val="2"/>
      <scheme val="minor"/>
    </font>
    <font>
      <sz val="10"/>
      <name val="Calibri"/>
      <family val="2"/>
      <scheme val="minor"/>
    </font>
    <font>
      <sz val="11"/>
      <color theme="1"/>
      <name val="Calibri"/>
      <family val="2"/>
      <scheme val="minor"/>
    </font>
    <font>
      <b/>
      <sz val="11"/>
      <color theme="0"/>
      <name val="Calibri"/>
      <family val="2"/>
      <scheme val="minor"/>
    </font>
    <font>
      <b/>
      <sz val="12"/>
      <color theme="0"/>
      <name val="Calibri"/>
      <family val="2"/>
      <scheme val="minor"/>
    </font>
    <font>
      <b/>
      <sz val="12"/>
      <color theme="1"/>
      <name val="Calibri"/>
      <family val="2"/>
      <scheme val="minor"/>
    </font>
    <font>
      <b/>
      <sz val="12"/>
      <color theme="0"/>
      <name val="Calibri"/>
      <family val="2"/>
    </font>
    <font>
      <b/>
      <sz val="10"/>
      <color theme="0"/>
      <name val="Calibri"/>
      <family val="2"/>
      <scheme val="minor"/>
    </font>
    <font>
      <u/>
      <sz val="11"/>
      <color theme="10"/>
      <name val="Calibri"/>
      <family val="2"/>
      <scheme val="minor"/>
    </font>
    <font>
      <sz val="8"/>
      <name val="Calibri"/>
      <family val="2"/>
      <scheme val="minor"/>
    </font>
  </fonts>
  <fills count="9">
    <fill>
      <patternFill patternType="none"/>
    </fill>
    <fill>
      <patternFill patternType="gray125"/>
    </fill>
    <fill>
      <patternFill patternType="solid">
        <fgColor rgb="FF002060"/>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theme="6" tint="0.79998168889431442"/>
        <bgColor indexed="64"/>
      </patternFill>
    </fill>
  </fills>
  <borders count="27">
    <border>
      <left/>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94">
    <xf numFmtId="0" fontId="0" fillId="0" borderId="0" xfId="0"/>
    <xf numFmtId="0" fontId="1" fillId="4" borderId="9" xfId="0" applyFont="1" applyFill="1" applyBorder="1"/>
    <xf numFmtId="0" fontId="1" fillId="4" borderId="7" xfId="0" applyFont="1" applyFill="1" applyBorder="1"/>
    <xf numFmtId="0" fontId="3" fillId="0" borderId="0" xfId="0" applyFont="1" applyAlignment="1">
      <alignment horizontal="left" vertical="center" indent="5"/>
    </xf>
    <xf numFmtId="0" fontId="0" fillId="4" borderId="8" xfId="0" applyFill="1" applyBorder="1"/>
    <xf numFmtId="0" fontId="0" fillId="4" borderId="6" xfId="0" applyFill="1" applyBorder="1"/>
    <xf numFmtId="10" fontId="0" fillId="4" borderId="3" xfId="1" applyNumberFormat="1" applyFont="1" applyFill="1" applyBorder="1"/>
    <xf numFmtId="0" fontId="0" fillId="5" borderId="13" xfId="0" applyFill="1" applyBorder="1"/>
    <xf numFmtId="0" fontId="0" fillId="5" borderId="15" xfId="0" applyFill="1" applyBorder="1"/>
    <xf numFmtId="0" fontId="0" fillId="5" borderId="0" xfId="0" applyFill="1" applyBorder="1"/>
    <xf numFmtId="0" fontId="0" fillId="5" borderId="14" xfId="0" applyFill="1" applyBorder="1"/>
    <xf numFmtId="0" fontId="0" fillId="5" borderId="17" xfId="0" applyFill="1" applyBorder="1"/>
    <xf numFmtId="0" fontId="0" fillId="5" borderId="16" xfId="0" applyFill="1" applyBorder="1"/>
    <xf numFmtId="0" fontId="5" fillId="5" borderId="0" xfId="0" applyFont="1" applyFill="1" applyBorder="1"/>
    <xf numFmtId="0" fontId="4" fillId="5" borderId="0" xfId="0" applyFont="1" applyFill="1" applyBorder="1"/>
    <xf numFmtId="0" fontId="0" fillId="5" borderId="0" xfId="0" applyFill="1" applyBorder="1" applyAlignment="1">
      <alignment horizontal="right"/>
    </xf>
    <xf numFmtId="0" fontId="0" fillId="5" borderId="0" xfId="0" applyFill="1"/>
    <xf numFmtId="0" fontId="10" fillId="6" borderId="4" xfId="0" applyFont="1" applyFill="1" applyBorder="1"/>
    <xf numFmtId="0" fontId="10" fillId="6" borderId="8" xfId="0" applyFont="1" applyFill="1" applyBorder="1"/>
    <xf numFmtId="0" fontId="10" fillId="6" borderId="6" xfId="0" applyFont="1" applyFill="1" applyBorder="1"/>
    <xf numFmtId="0" fontId="9" fillId="6" borderId="2" xfId="0" applyFont="1" applyFill="1" applyBorder="1"/>
    <xf numFmtId="0" fontId="9" fillId="6" borderId="5" xfId="0" applyFont="1" applyFill="1" applyBorder="1"/>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0" fontId="11" fillId="5" borderId="0" xfId="0" applyFont="1" applyFill="1" applyBorder="1"/>
    <xf numFmtId="0" fontId="0" fillId="0" borderId="18" xfId="0" applyBorder="1"/>
    <xf numFmtId="164" fontId="0" fillId="0" borderId="18" xfId="0" applyNumberFormat="1" applyBorder="1"/>
    <xf numFmtId="2" fontId="0" fillId="0" borderId="18" xfId="0" applyNumberFormat="1" applyBorder="1"/>
    <xf numFmtId="0" fontId="0" fillId="7" borderId="18" xfId="0" applyFill="1" applyBorder="1"/>
    <xf numFmtId="0" fontId="0" fillId="0" borderId="0" xfId="0" applyAlignment="1"/>
    <xf numFmtId="10" fontId="0" fillId="0" borderId="18" xfId="1" applyNumberFormat="1" applyFont="1" applyBorder="1"/>
    <xf numFmtId="0" fontId="0" fillId="0" borderId="18" xfId="0" applyBorder="1" applyAlignment="1">
      <alignment horizontal="right"/>
    </xf>
    <xf numFmtId="0" fontId="12" fillId="2" borderId="1" xfId="0" applyFont="1" applyFill="1" applyBorder="1" applyAlignment="1">
      <alignment horizontal="center" wrapText="1" readingOrder="1"/>
    </xf>
    <xf numFmtId="0" fontId="2" fillId="5" borderId="1" xfId="0" applyFont="1" applyFill="1" applyBorder="1" applyAlignment="1">
      <alignment horizontal="center" wrapText="1" readingOrder="1"/>
    </xf>
    <xf numFmtId="10" fontId="2" fillId="0" borderId="1" xfId="0" applyNumberFormat="1" applyFont="1" applyFill="1" applyBorder="1" applyAlignment="1">
      <alignment horizontal="center" wrapText="1" readingOrder="1"/>
    </xf>
    <xf numFmtId="165" fontId="0" fillId="0" borderId="0" xfId="1" applyNumberFormat="1" applyFont="1"/>
    <xf numFmtId="0" fontId="13" fillId="6" borderId="2" xfId="0" applyFont="1" applyFill="1" applyBorder="1"/>
    <xf numFmtId="0" fontId="0" fillId="4" borderId="5" xfId="0" applyFill="1" applyBorder="1" applyAlignment="1" applyProtection="1">
      <protection locked="0"/>
    </xf>
    <xf numFmtId="0" fontId="0" fillId="4" borderId="9" xfId="0" applyFill="1" applyBorder="1" applyAlignment="1" applyProtection="1">
      <protection locked="0"/>
    </xf>
    <xf numFmtId="0" fontId="3" fillId="4" borderId="4" xfId="0" applyFont="1" applyFill="1" applyBorder="1" applyProtection="1">
      <protection locked="0"/>
    </xf>
    <xf numFmtId="0" fontId="0" fillId="4" borderId="5" xfId="0" applyFill="1" applyBorder="1" applyProtection="1">
      <protection locked="0"/>
    </xf>
    <xf numFmtId="0" fontId="3" fillId="4" borderId="8" xfId="0" applyFont="1" applyFill="1" applyBorder="1" applyProtection="1">
      <protection locked="0"/>
    </xf>
    <xf numFmtId="0" fontId="0" fillId="4" borderId="9" xfId="0" applyFill="1" applyBorder="1" applyProtection="1">
      <protection locked="0"/>
    </xf>
    <xf numFmtId="0" fontId="3" fillId="4" borderId="6" xfId="0" applyFont="1" applyFill="1" applyBorder="1" applyProtection="1">
      <protection locked="0"/>
    </xf>
    <xf numFmtId="0" fontId="0" fillId="4" borderId="7" xfId="0" applyFill="1" applyBorder="1" applyProtection="1">
      <protection locked="0"/>
    </xf>
    <xf numFmtId="0" fontId="4" fillId="4" borderId="5" xfId="0" applyFont="1" applyFill="1" applyBorder="1" applyAlignment="1" applyProtection="1">
      <alignment horizontal="left"/>
      <protection locked="0"/>
    </xf>
    <xf numFmtId="0" fontId="4" fillId="4" borderId="9" xfId="0" applyFont="1" applyFill="1" applyBorder="1" applyProtection="1">
      <protection locked="0"/>
    </xf>
    <xf numFmtId="0" fontId="0" fillId="5" borderId="10" xfId="0" applyFill="1" applyBorder="1"/>
    <xf numFmtId="0" fontId="0" fillId="5" borderId="11" xfId="0" applyFill="1" applyBorder="1"/>
    <xf numFmtId="0" fontId="0" fillId="5" borderId="12" xfId="0" applyFill="1" applyBorder="1"/>
    <xf numFmtId="0" fontId="0" fillId="8" borderId="13" xfId="0" applyFill="1" applyBorder="1"/>
    <xf numFmtId="0" fontId="0" fillId="8" borderId="0" xfId="0" applyFill="1" applyBorder="1"/>
    <xf numFmtId="0" fontId="0" fillId="8" borderId="14" xfId="0" applyFill="1" applyBorder="1"/>
    <xf numFmtId="0" fontId="0" fillId="5" borderId="13" xfId="0" applyFill="1" applyBorder="1" applyAlignment="1">
      <alignment horizontal="left" vertical="top" wrapText="1"/>
    </xf>
    <xf numFmtId="0" fontId="14" fillId="5" borderId="13" xfId="2" applyFill="1" applyBorder="1"/>
    <xf numFmtId="0" fontId="14" fillId="8" borderId="13" xfId="2" applyFill="1" applyBorder="1"/>
    <xf numFmtId="0" fontId="14" fillId="8" borderId="0" xfId="2" applyFill="1" applyBorder="1"/>
    <xf numFmtId="0" fontId="0" fillId="8" borderId="10" xfId="0" applyFill="1" applyBorder="1"/>
    <xf numFmtId="0" fontId="0" fillId="8" borderId="11" xfId="0" applyFill="1" applyBorder="1"/>
    <xf numFmtId="0" fontId="0" fillId="8" borderId="12" xfId="0" applyFill="1" applyBorder="1"/>
    <xf numFmtId="0" fontId="0" fillId="8" borderId="15" xfId="0" applyFill="1" applyBorder="1"/>
    <xf numFmtId="0" fontId="0" fillId="8" borderId="16" xfId="0" applyFill="1" applyBorder="1"/>
    <xf numFmtId="0" fontId="0" fillId="8" borderId="17" xfId="0" applyFill="1" applyBorder="1"/>
    <xf numFmtId="49" fontId="0" fillId="4" borderId="7" xfId="0" applyNumberFormat="1" applyFill="1" applyBorder="1" applyAlignment="1" applyProtection="1">
      <protection locked="0"/>
    </xf>
    <xf numFmtId="49" fontId="4" fillId="4" borderId="7" xfId="0" applyNumberFormat="1" applyFont="1" applyFill="1" applyBorder="1" applyProtection="1">
      <protection locked="0"/>
    </xf>
    <xf numFmtId="49" fontId="0" fillId="0" borderId="0" xfId="0" applyNumberFormat="1"/>
    <xf numFmtId="49" fontId="0" fillId="5" borderId="16" xfId="0" applyNumberFormat="1" applyFill="1" applyBorder="1"/>
    <xf numFmtId="49" fontId="1" fillId="8" borderId="19" xfId="0" applyNumberFormat="1" applyFont="1" applyFill="1" applyBorder="1" applyAlignment="1">
      <alignment horizontal="left"/>
    </xf>
    <xf numFmtId="49" fontId="0" fillId="8" borderId="22" xfId="0" applyNumberFormat="1" applyFill="1" applyBorder="1" applyAlignment="1">
      <alignment horizontal="left"/>
    </xf>
    <xf numFmtId="49" fontId="0" fillId="8" borderId="24" xfId="0" applyNumberFormat="1" applyFill="1" applyBorder="1" applyAlignment="1">
      <alignment horizontal="left"/>
    </xf>
    <xf numFmtId="0" fontId="0" fillId="0" borderId="0" xfId="0" applyBorder="1"/>
    <xf numFmtId="0" fontId="0" fillId="8" borderId="25" xfId="0" applyFill="1" applyBorder="1" applyAlignment="1">
      <alignment horizontal="left"/>
    </xf>
    <xf numFmtId="0" fontId="0" fillId="8" borderId="26" xfId="0" applyFill="1" applyBorder="1" applyAlignment="1">
      <alignment horizontal="left"/>
    </xf>
    <xf numFmtId="0" fontId="1" fillId="8" borderId="20" xfId="0" applyFont="1" applyFill="1" applyBorder="1" applyAlignment="1">
      <alignment horizontal="left"/>
    </xf>
    <xf numFmtId="0" fontId="1" fillId="8" borderId="21" xfId="0" applyFont="1" applyFill="1" applyBorder="1" applyAlignment="1">
      <alignment horizontal="left"/>
    </xf>
    <xf numFmtId="14" fontId="0" fillId="8" borderId="18" xfId="0" applyNumberFormat="1" applyFill="1" applyBorder="1" applyAlignment="1">
      <alignment horizontal="left"/>
    </xf>
    <xf numFmtId="14" fontId="0" fillId="8" borderId="23" xfId="0" applyNumberFormat="1" applyFill="1" applyBorder="1" applyAlignment="1">
      <alignment horizontal="left"/>
    </xf>
    <xf numFmtId="0" fontId="6" fillId="2" borderId="13" xfId="0" applyFont="1" applyFill="1" applyBorder="1" applyAlignment="1">
      <alignment horizontal="center" vertical="center"/>
    </xf>
    <xf numFmtId="0" fontId="6" fillId="2" borderId="0" xfId="0" applyFont="1" applyFill="1" applyBorder="1" applyAlignment="1">
      <alignment horizontal="center" vertical="center"/>
    </xf>
    <xf numFmtId="0" fontId="0" fillId="8" borderId="13"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14" xfId="0" applyFont="1" applyFill="1" applyBorder="1" applyAlignment="1">
      <alignment horizontal="left" vertical="top" wrapText="1"/>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7" fillId="3" borderId="10" xfId="0" applyFont="1" applyFill="1" applyBorder="1" applyAlignment="1">
      <alignment horizontal="left" vertical="top" wrapText="1"/>
    </xf>
    <xf numFmtId="0" fontId="7" fillId="3" borderId="11" xfId="0" applyFont="1" applyFill="1" applyBorder="1" applyAlignment="1">
      <alignment horizontal="left" vertical="top" wrapText="1"/>
    </xf>
    <xf numFmtId="0" fontId="7" fillId="3" borderId="12" xfId="0" applyFont="1" applyFill="1" applyBorder="1" applyAlignment="1">
      <alignment horizontal="left" vertical="top" wrapText="1"/>
    </xf>
    <xf numFmtId="0" fontId="7" fillId="3" borderId="13" xfId="0" applyFont="1" applyFill="1" applyBorder="1" applyAlignment="1">
      <alignment horizontal="left" vertical="top" wrapText="1"/>
    </xf>
    <xf numFmtId="0" fontId="7" fillId="3" borderId="0" xfId="0" applyFont="1" applyFill="1" applyBorder="1" applyAlignment="1">
      <alignment horizontal="left" vertical="top" wrapText="1"/>
    </xf>
    <xf numFmtId="0" fontId="7" fillId="3" borderId="14" xfId="0" applyFont="1" applyFill="1" applyBorder="1" applyAlignment="1">
      <alignment horizontal="left" vertical="top" wrapText="1"/>
    </xf>
    <xf numFmtId="0" fontId="7" fillId="3" borderId="15" xfId="0" applyFont="1" applyFill="1" applyBorder="1" applyAlignment="1">
      <alignment horizontal="left" vertical="top" wrapText="1"/>
    </xf>
    <xf numFmtId="0" fontId="7" fillId="3" borderId="16" xfId="0" applyFont="1" applyFill="1" applyBorder="1" applyAlignment="1">
      <alignment horizontal="left" vertical="top" wrapText="1"/>
    </xf>
    <xf numFmtId="0" fontId="7" fillId="3" borderId="17" xfId="0" applyFont="1" applyFill="1" applyBorder="1" applyAlignment="1">
      <alignment horizontal="left" vertical="top" wrapText="1"/>
    </xf>
  </cellXfs>
  <cellStyles count="3">
    <cellStyle name="Hyperlink" xfId="2" builtinId="8"/>
    <cellStyle name="Normal" xfId="0" builtinId="0"/>
    <cellStyle name="Percent" xfId="1" builtinId="5"/>
  </cellStyles>
  <dxfs count="4">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Trendline Forecast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8.6150481189851275E-3"/>
                  <c:y val="0.22661964129483814"/>
                </c:manualLayout>
              </c:layout>
              <c:numFmt formatCode="General" sourceLinked="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trendlineLbl>
          </c:trendline>
          <c:trendline>
            <c:spPr>
              <a:ln w="19050" cap="rnd">
                <a:solidFill>
                  <a:schemeClr val="accent1"/>
                </a:solidFill>
                <a:prstDash val="sysDot"/>
              </a:ln>
              <a:effectLst/>
            </c:spPr>
            <c:trendlineType val="linear"/>
            <c:dispRSqr val="1"/>
            <c:dispEq val="0"/>
            <c:trendlineLbl>
              <c:layout>
                <c:manualLayout>
                  <c:x val="-8.2034654375537308E-2"/>
                  <c:y val="0.32754391388518195"/>
                </c:manualLayout>
              </c:layout>
              <c:numFmt formatCode="General" sourceLinked="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trendlineLbl>
          </c:trendline>
          <c:xVal>
            <c:numRef>
              <c:f>'Trendline Forecast'!$C$11:$C$20</c:f>
              <c:numCache>
                <c:formatCode>General</c:formatCode>
                <c:ptCount val="10"/>
              </c:numCache>
            </c:numRef>
          </c:xVal>
          <c:yVal>
            <c:numRef>
              <c:f>'Trendline Forecast'!$D$11:$D$20</c:f>
              <c:numCache>
                <c:formatCode>General</c:formatCode>
                <c:ptCount val="10"/>
              </c:numCache>
            </c:numRef>
          </c:yVal>
          <c:smooth val="0"/>
          <c:extLst>
            <c:ext xmlns:c16="http://schemas.microsoft.com/office/drawing/2014/chart" uri="{C3380CC4-5D6E-409C-BE32-E72D297353CC}">
              <c16:uniqueId val="{00000000-7D7A-4948-AF6C-A871AD119A94}"/>
            </c:ext>
          </c:extLst>
        </c:ser>
        <c:dLbls>
          <c:showLegendKey val="0"/>
          <c:showVal val="0"/>
          <c:showCatName val="0"/>
          <c:showSerName val="0"/>
          <c:showPercent val="0"/>
          <c:showBubbleSize val="0"/>
        </c:dLbls>
        <c:axId val="487211336"/>
        <c:axId val="487212320"/>
      </c:scatterChart>
      <c:valAx>
        <c:axId val="48721133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Count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7212320"/>
        <c:crosses val="autoZero"/>
        <c:crossBetween val="midCat"/>
      </c:valAx>
      <c:valAx>
        <c:axId val="4872123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Traffic Count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721133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200024</xdr:colOff>
      <xdr:row>9</xdr:row>
      <xdr:rowOff>67491</xdr:rowOff>
    </xdr:from>
    <xdr:to>
      <xdr:col>8</xdr:col>
      <xdr:colOff>476249</xdr:colOff>
      <xdr:row>29</xdr:row>
      <xdr:rowOff>104775</xdr:rowOff>
    </xdr:to>
    <xdr:graphicFrame macro="">
      <xdr:nvGraphicFramePr>
        <xdr:cNvPr id="2" name="Chart 1">
          <a:extLst>
            <a:ext uri="{FF2B5EF4-FFF2-40B4-BE49-F238E27FC236}">
              <a16:creationId xmlns:a16="http://schemas.microsoft.com/office/drawing/2014/main" id="{F68F30DD-BA09-4F71-95AE-CFB1DC747D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B1D1D-5182-4350-B914-BE7794F75434}">
  <dimension ref="B1:R47"/>
  <sheetViews>
    <sheetView tabSelected="1" workbookViewId="0">
      <selection activeCell="C12" sqref="C12"/>
    </sheetView>
  </sheetViews>
  <sheetFormatPr defaultRowHeight="15" x14ac:dyDescent="0.25"/>
  <cols>
    <col min="1" max="1" width="8.7109375" customWidth="1"/>
    <col min="2" max="2" width="3.7109375" customWidth="1"/>
    <col min="3" max="3" width="12.5703125" customWidth="1"/>
    <col min="4" max="5" width="9.140625" customWidth="1"/>
    <col min="7" max="7" width="9.140625" customWidth="1"/>
    <col min="12" max="12" width="3.7109375" customWidth="1"/>
    <col min="18" max="18" width="3.7109375" customWidth="1"/>
  </cols>
  <sheetData>
    <row r="1" spans="2:18" ht="23.65" customHeight="1" x14ac:dyDescent="0.25"/>
    <row r="2" spans="2:18" ht="24" thickBot="1" x14ac:dyDescent="0.3">
      <c r="B2" s="77" t="s">
        <v>120</v>
      </c>
      <c r="C2" s="78"/>
      <c r="D2" s="78"/>
      <c r="E2" s="78"/>
      <c r="F2" s="78"/>
      <c r="G2" s="78"/>
      <c r="H2" s="78"/>
      <c r="I2" s="78"/>
      <c r="J2" s="78"/>
      <c r="K2" s="78"/>
      <c r="L2" s="78"/>
      <c r="M2" s="78"/>
      <c r="N2" s="78"/>
      <c r="O2" s="78"/>
      <c r="P2" s="78"/>
      <c r="Q2" s="78"/>
      <c r="R2" s="78"/>
    </row>
    <row r="3" spans="2:18" ht="15.75" thickBot="1" x14ac:dyDescent="0.3">
      <c r="B3" s="47"/>
      <c r="C3" s="48"/>
      <c r="D3" s="48"/>
      <c r="E3" s="48"/>
      <c r="F3" s="48"/>
      <c r="G3" s="48"/>
      <c r="H3" s="48"/>
      <c r="I3" s="48"/>
      <c r="J3" s="48"/>
      <c r="K3" s="48"/>
      <c r="L3" s="48"/>
      <c r="M3" s="48"/>
      <c r="N3" s="48"/>
      <c r="O3" s="48"/>
      <c r="P3" s="48"/>
      <c r="Q3" s="48"/>
      <c r="R3" s="49"/>
    </row>
    <row r="4" spans="2:18" x14ac:dyDescent="0.25">
      <c r="B4" s="7"/>
      <c r="C4" s="57" t="s">
        <v>119</v>
      </c>
      <c r="D4" s="58"/>
      <c r="E4" s="58"/>
      <c r="F4" s="58"/>
      <c r="G4" s="58"/>
      <c r="H4" s="58"/>
      <c r="I4" s="58"/>
      <c r="J4" s="58"/>
      <c r="K4" s="58"/>
      <c r="L4" s="58"/>
      <c r="M4" s="58"/>
      <c r="N4" s="58"/>
      <c r="O4" s="58"/>
      <c r="P4" s="58"/>
      <c r="Q4" s="59"/>
      <c r="R4" s="10"/>
    </row>
    <row r="5" spans="2:18" x14ac:dyDescent="0.25">
      <c r="B5" s="54"/>
      <c r="C5" s="55" t="s">
        <v>118</v>
      </c>
      <c r="D5" s="56"/>
      <c r="E5" s="56"/>
      <c r="F5" s="56"/>
      <c r="G5" s="56"/>
      <c r="H5" s="56"/>
      <c r="I5" s="56"/>
      <c r="J5" s="56"/>
      <c r="K5" s="56"/>
      <c r="L5" s="56"/>
      <c r="M5" s="56"/>
      <c r="N5" s="56"/>
      <c r="O5" s="56"/>
      <c r="P5" s="56"/>
      <c r="Q5" s="52"/>
      <c r="R5" s="10"/>
    </row>
    <row r="6" spans="2:18" x14ac:dyDescent="0.25">
      <c r="B6" s="7"/>
      <c r="C6" s="50"/>
      <c r="D6" s="51"/>
      <c r="E6" s="51"/>
      <c r="F6" s="51"/>
      <c r="G6" s="51"/>
      <c r="H6" s="51"/>
      <c r="I6" s="51"/>
      <c r="J6" s="51"/>
      <c r="K6" s="51"/>
      <c r="L6" s="51"/>
      <c r="M6" s="51"/>
      <c r="N6" s="51"/>
      <c r="O6" s="51"/>
      <c r="P6" s="51"/>
      <c r="Q6" s="52"/>
      <c r="R6" s="10"/>
    </row>
    <row r="7" spans="2:18" x14ac:dyDescent="0.25">
      <c r="B7" s="53"/>
      <c r="C7" s="79" t="s">
        <v>121</v>
      </c>
      <c r="D7" s="80"/>
      <c r="E7" s="80"/>
      <c r="F7" s="80"/>
      <c r="G7" s="80"/>
      <c r="H7" s="80"/>
      <c r="I7" s="80"/>
      <c r="J7" s="80"/>
      <c r="K7" s="80"/>
      <c r="L7" s="80"/>
      <c r="M7" s="80"/>
      <c r="N7" s="80"/>
      <c r="O7" s="80"/>
      <c r="P7" s="80"/>
      <c r="Q7" s="81"/>
      <c r="R7" s="10"/>
    </row>
    <row r="8" spans="2:18" ht="14.65" customHeight="1" x14ac:dyDescent="0.25">
      <c r="B8" s="53"/>
      <c r="C8" s="79"/>
      <c r="D8" s="80"/>
      <c r="E8" s="80"/>
      <c r="F8" s="80"/>
      <c r="G8" s="80"/>
      <c r="H8" s="80"/>
      <c r="I8" s="80"/>
      <c r="J8" s="80"/>
      <c r="K8" s="80"/>
      <c r="L8" s="80"/>
      <c r="M8" s="80"/>
      <c r="N8" s="80"/>
      <c r="O8" s="80"/>
      <c r="P8" s="80"/>
      <c r="Q8" s="81"/>
      <c r="R8" s="10"/>
    </row>
    <row r="9" spans="2:18" x14ac:dyDescent="0.25">
      <c r="B9" s="53"/>
      <c r="C9" s="79"/>
      <c r="D9" s="80"/>
      <c r="E9" s="80"/>
      <c r="F9" s="80"/>
      <c r="G9" s="80"/>
      <c r="H9" s="80"/>
      <c r="I9" s="80"/>
      <c r="J9" s="80"/>
      <c r="K9" s="80"/>
      <c r="L9" s="80"/>
      <c r="M9" s="80"/>
      <c r="N9" s="80"/>
      <c r="O9" s="80"/>
      <c r="P9" s="80"/>
      <c r="Q9" s="81"/>
      <c r="R9" s="10"/>
    </row>
    <row r="10" spans="2:18" x14ac:dyDescent="0.25">
      <c r="B10" s="53"/>
      <c r="C10" s="79"/>
      <c r="D10" s="80"/>
      <c r="E10" s="80"/>
      <c r="F10" s="80"/>
      <c r="G10" s="80"/>
      <c r="H10" s="80"/>
      <c r="I10" s="80"/>
      <c r="J10" s="80"/>
      <c r="K10" s="80"/>
      <c r="L10" s="80"/>
      <c r="M10" s="80"/>
      <c r="N10" s="80"/>
      <c r="O10" s="80"/>
      <c r="P10" s="80"/>
      <c r="Q10" s="81"/>
      <c r="R10" s="10"/>
    </row>
    <row r="11" spans="2:18" x14ac:dyDescent="0.25">
      <c r="B11" s="53"/>
      <c r="C11" s="79"/>
      <c r="D11" s="80"/>
      <c r="E11" s="80"/>
      <c r="F11" s="80"/>
      <c r="G11" s="80"/>
      <c r="H11" s="80"/>
      <c r="I11" s="80"/>
      <c r="J11" s="80"/>
      <c r="K11" s="80"/>
      <c r="L11" s="80"/>
      <c r="M11" s="80"/>
      <c r="N11" s="80"/>
      <c r="O11" s="80"/>
      <c r="P11" s="80"/>
      <c r="Q11" s="81"/>
      <c r="R11" s="10"/>
    </row>
    <row r="12" spans="2:18" ht="15.75" thickBot="1" x14ac:dyDescent="0.3">
      <c r="B12" s="7"/>
      <c r="C12" s="60" t="s">
        <v>124</v>
      </c>
      <c r="D12" s="61"/>
      <c r="E12" s="61"/>
      <c r="F12" s="61"/>
      <c r="G12" s="61"/>
      <c r="H12" s="61"/>
      <c r="I12" s="61"/>
      <c r="J12" s="61"/>
      <c r="K12" s="61"/>
      <c r="L12" s="61"/>
      <c r="M12" s="61"/>
      <c r="N12" s="61"/>
      <c r="O12" s="61"/>
      <c r="P12" s="61"/>
      <c r="Q12" s="62"/>
      <c r="R12" s="10"/>
    </row>
    <row r="13" spans="2:18" ht="15.75" thickBot="1" x14ac:dyDescent="0.3">
      <c r="B13" s="8"/>
      <c r="C13" s="12"/>
      <c r="D13" s="12"/>
      <c r="E13" s="12"/>
      <c r="F13" s="12"/>
      <c r="G13" s="12"/>
      <c r="H13" s="12"/>
      <c r="I13" s="12"/>
      <c r="J13" s="12"/>
      <c r="K13" s="12"/>
      <c r="L13" s="12"/>
      <c r="M13" s="12"/>
      <c r="N13" s="12"/>
      <c r="O13" s="12"/>
      <c r="P13" s="12"/>
      <c r="Q13" s="12"/>
      <c r="R13" s="11"/>
    </row>
    <row r="15" spans="2:18" ht="23.25" x14ac:dyDescent="0.25">
      <c r="B15" s="77" t="s">
        <v>129</v>
      </c>
      <c r="C15" s="78"/>
      <c r="D15" s="78"/>
      <c r="E15" s="78"/>
      <c r="F15" s="78"/>
      <c r="G15" s="78"/>
      <c r="H15" s="78"/>
      <c r="I15" s="78"/>
      <c r="J15" s="78"/>
      <c r="K15" s="78"/>
      <c r="L15" s="78"/>
    </row>
    <row r="16" spans="2:18" ht="15.75" thickBot="1" x14ac:dyDescent="0.3">
      <c r="B16" s="7"/>
      <c r="C16" s="9"/>
      <c r="D16" s="9"/>
      <c r="E16" s="9"/>
      <c r="F16" s="9"/>
      <c r="G16" s="9"/>
      <c r="H16" s="9"/>
      <c r="I16" s="9"/>
      <c r="J16" s="9"/>
      <c r="K16" s="9"/>
      <c r="L16" s="10"/>
    </row>
    <row r="17" spans="2:15" x14ac:dyDescent="0.25">
      <c r="B17" s="7"/>
      <c r="C17" s="67" t="s">
        <v>125</v>
      </c>
      <c r="D17" s="73" t="s">
        <v>126</v>
      </c>
      <c r="E17" s="73"/>
      <c r="F17" s="73"/>
      <c r="G17" s="73"/>
      <c r="H17" s="73"/>
      <c r="I17" s="73"/>
      <c r="J17" s="73"/>
      <c r="K17" s="74"/>
      <c r="L17" s="10"/>
    </row>
    <row r="18" spans="2:15" x14ac:dyDescent="0.25">
      <c r="B18" s="7"/>
      <c r="C18" s="68" t="s">
        <v>122</v>
      </c>
      <c r="D18" s="75" t="s">
        <v>127</v>
      </c>
      <c r="E18" s="75"/>
      <c r="F18" s="75"/>
      <c r="G18" s="75"/>
      <c r="H18" s="75"/>
      <c r="I18" s="75"/>
      <c r="J18" s="75"/>
      <c r="K18" s="76"/>
      <c r="L18" s="10"/>
    </row>
    <row r="19" spans="2:15" x14ac:dyDescent="0.25">
      <c r="B19" s="7"/>
      <c r="C19" s="68" t="s">
        <v>123</v>
      </c>
      <c r="D19" s="75" t="s">
        <v>128</v>
      </c>
      <c r="E19" s="75"/>
      <c r="F19" s="75"/>
      <c r="G19" s="75"/>
      <c r="H19" s="75"/>
      <c r="I19" s="75"/>
      <c r="J19" s="75"/>
      <c r="K19" s="76"/>
      <c r="L19" s="10"/>
    </row>
    <row r="20" spans="2:15" ht="15.75" thickBot="1" x14ac:dyDescent="0.3">
      <c r="B20" s="7"/>
      <c r="C20" s="69"/>
      <c r="D20" s="71"/>
      <c r="E20" s="71"/>
      <c r="F20" s="71"/>
      <c r="G20" s="71"/>
      <c r="H20" s="71"/>
      <c r="I20" s="71"/>
      <c r="J20" s="71"/>
      <c r="K20" s="72"/>
      <c r="L20" s="10"/>
    </row>
    <row r="21" spans="2:15" ht="15.75" thickBot="1" x14ac:dyDescent="0.3">
      <c r="B21" s="8"/>
      <c r="C21" s="12"/>
      <c r="D21" s="66"/>
      <c r="E21" s="12"/>
      <c r="F21" s="12"/>
      <c r="G21" s="12"/>
      <c r="H21" s="12"/>
      <c r="I21" s="12"/>
      <c r="J21" s="12"/>
      <c r="K21" s="12"/>
      <c r="L21" s="11"/>
    </row>
    <row r="22" spans="2:15" x14ac:dyDescent="0.25">
      <c r="D22" s="65"/>
    </row>
    <row r="23" spans="2:15" x14ac:dyDescent="0.25">
      <c r="D23" s="65"/>
    </row>
    <row r="24" spans="2:15" x14ac:dyDescent="0.25">
      <c r="D24" s="65"/>
    </row>
    <row r="25" spans="2:15" x14ac:dyDescent="0.25">
      <c r="D25" s="65"/>
    </row>
    <row r="26" spans="2:15" x14ac:dyDescent="0.25">
      <c r="D26" s="65"/>
    </row>
    <row r="27" spans="2:15" x14ac:dyDescent="0.25">
      <c r="D27" s="65"/>
    </row>
    <row r="28" spans="2:15" x14ac:dyDescent="0.25">
      <c r="D28" s="65"/>
    </row>
    <row r="29" spans="2:15" x14ac:dyDescent="0.25">
      <c r="D29" s="65"/>
      <c r="O29" s="70"/>
    </row>
    <row r="30" spans="2:15" x14ac:dyDescent="0.25">
      <c r="D30" s="65"/>
    </row>
    <row r="31" spans="2:15" x14ac:dyDescent="0.25">
      <c r="D31" s="65"/>
    </row>
    <row r="32" spans="2:15" x14ac:dyDescent="0.25">
      <c r="D32" s="65"/>
    </row>
    <row r="33" spans="4:4" x14ac:dyDescent="0.25">
      <c r="D33" s="65"/>
    </row>
    <row r="34" spans="4:4" x14ac:dyDescent="0.25">
      <c r="D34" s="65"/>
    </row>
    <row r="35" spans="4:4" x14ac:dyDescent="0.25">
      <c r="D35" s="65"/>
    </row>
    <row r="36" spans="4:4" x14ac:dyDescent="0.25">
      <c r="D36" s="65"/>
    </row>
    <row r="37" spans="4:4" x14ac:dyDescent="0.25">
      <c r="D37" s="65"/>
    </row>
    <row r="38" spans="4:4" x14ac:dyDescent="0.25">
      <c r="D38" s="65"/>
    </row>
    <row r="39" spans="4:4" x14ac:dyDescent="0.25">
      <c r="D39" s="65"/>
    </row>
    <row r="40" spans="4:4" x14ac:dyDescent="0.25">
      <c r="D40" s="65"/>
    </row>
    <row r="41" spans="4:4" x14ac:dyDescent="0.25">
      <c r="D41" s="65"/>
    </row>
    <row r="42" spans="4:4" x14ac:dyDescent="0.25">
      <c r="D42" s="65"/>
    </row>
    <row r="43" spans="4:4" x14ac:dyDescent="0.25">
      <c r="D43" s="65"/>
    </row>
    <row r="44" spans="4:4" x14ac:dyDescent="0.25">
      <c r="D44" s="65"/>
    </row>
    <row r="45" spans="4:4" x14ac:dyDescent="0.25">
      <c r="D45" s="65"/>
    </row>
    <row r="46" spans="4:4" x14ac:dyDescent="0.25">
      <c r="D46" s="65"/>
    </row>
    <row r="47" spans="4:4" x14ac:dyDescent="0.25">
      <c r="D47" s="65"/>
    </row>
  </sheetData>
  <mergeCells count="7">
    <mergeCell ref="D20:K20"/>
    <mergeCell ref="D17:K17"/>
    <mergeCell ref="D18:K18"/>
    <mergeCell ref="D19:K19"/>
    <mergeCell ref="B2:R2"/>
    <mergeCell ref="C7:Q11"/>
    <mergeCell ref="B15:L15"/>
  </mergeCells>
  <phoneticPr fontId="15"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821D-79B9-4830-841F-B165A59D8569}">
  <dimension ref="B1:X48"/>
  <sheetViews>
    <sheetView zoomScaleNormal="100" workbookViewId="0">
      <selection activeCell="D4" sqref="D4"/>
    </sheetView>
  </sheetViews>
  <sheetFormatPr defaultRowHeight="15" x14ac:dyDescent="0.25"/>
  <cols>
    <col min="2" max="2" width="13.42578125" bestFit="1" customWidth="1"/>
    <col min="3" max="3" width="22" customWidth="1"/>
    <col min="4" max="4" width="20.28515625" customWidth="1"/>
    <col min="5" max="8" width="18.42578125" customWidth="1"/>
    <col min="9" max="9" width="8.7109375" customWidth="1"/>
    <col min="17" max="19" width="13.28515625" customWidth="1"/>
    <col min="20" max="20" width="32.5703125" customWidth="1"/>
    <col min="21" max="21" width="36" bestFit="1" customWidth="1"/>
    <col min="22" max="22" width="13" customWidth="1"/>
    <col min="23" max="23" width="35.7109375" bestFit="1" customWidth="1"/>
    <col min="24" max="24" width="13" customWidth="1"/>
    <col min="25" max="25" width="35.7109375" bestFit="1" customWidth="1"/>
    <col min="26" max="26" width="28.28515625" customWidth="1"/>
    <col min="28" max="28" width="24.5703125" bestFit="1" customWidth="1"/>
    <col min="29" max="29" width="27.28515625" bestFit="1" customWidth="1"/>
  </cols>
  <sheetData>
    <row r="1" spans="2:21" ht="15.75" thickBot="1" x14ac:dyDescent="0.3"/>
    <row r="2" spans="2:21" ht="32.65" customHeight="1" x14ac:dyDescent="0.25">
      <c r="B2" s="82" t="s">
        <v>88</v>
      </c>
      <c r="C2" s="83"/>
      <c r="D2" s="83"/>
      <c r="E2" s="83"/>
      <c r="F2" s="83"/>
      <c r="G2" s="83"/>
      <c r="H2" s="83"/>
      <c r="I2" s="83"/>
      <c r="J2" s="83"/>
      <c r="K2" s="83"/>
      <c r="L2" s="83"/>
      <c r="M2" s="83"/>
      <c r="N2" s="83"/>
      <c r="O2" s="83"/>
      <c r="P2" s="84"/>
      <c r="T2" t="s">
        <v>103</v>
      </c>
    </row>
    <row r="3" spans="2:21" ht="16.5" thickBot="1" x14ac:dyDescent="0.3">
      <c r="B3" s="7"/>
      <c r="C3" s="24" t="s">
        <v>75</v>
      </c>
      <c r="D3" s="9"/>
      <c r="E3" s="9"/>
      <c r="F3" s="9"/>
      <c r="G3" s="9"/>
      <c r="H3" s="9"/>
      <c r="I3" s="9"/>
      <c r="J3" s="9"/>
      <c r="K3" s="9"/>
      <c r="L3" s="9"/>
      <c r="M3" s="9"/>
      <c r="N3" s="9"/>
      <c r="O3" s="9"/>
      <c r="P3" s="10"/>
    </row>
    <row r="4" spans="2:21" ht="18" customHeight="1" x14ac:dyDescent="0.25">
      <c r="B4" s="7"/>
      <c r="C4" s="17" t="s">
        <v>0</v>
      </c>
      <c r="D4" s="37"/>
      <c r="E4" s="9"/>
      <c r="F4" s="9"/>
      <c r="G4" s="9"/>
      <c r="H4" s="9"/>
      <c r="I4" s="9"/>
      <c r="J4" s="85" t="s">
        <v>117</v>
      </c>
      <c r="K4" s="86"/>
      <c r="L4" s="86"/>
      <c r="M4" s="86"/>
      <c r="N4" s="86"/>
      <c r="O4" s="87"/>
      <c r="P4" s="10"/>
      <c r="T4" s="28" t="s">
        <v>89</v>
      </c>
      <c r="U4" s="28" t="s">
        <v>90</v>
      </c>
    </row>
    <row r="5" spans="2:21" ht="18" customHeight="1" x14ac:dyDescent="0.25">
      <c r="B5" s="7"/>
      <c r="C5" s="18" t="s">
        <v>111</v>
      </c>
      <c r="D5" s="38"/>
      <c r="E5" s="9"/>
      <c r="F5" s="9"/>
      <c r="G5" s="9"/>
      <c r="H5" s="9"/>
      <c r="I5" s="9"/>
      <c r="J5" s="88"/>
      <c r="K5" s="89"/>
      <c r="L5" s="89"/>
      <c r="M5" s="89"/>
      <c r="N5" s="89"/>
      <c r="O5" s="90"/>
      <c r="P5" s="10"/>
      <c r="T5" s="25" t="str">
        <f t="shared" ref="T5:T14" si="0">IF(C11&gt;0, C11, "")</f>
        <v/>
      </c>
      <c r="U5" s="25" t="str">
        <f t="shared" ref="U5:U14" si="1">IF(D11&gt;0, D11, "")</f>
        <v/>
      </c>
    </row>
    <row r="6" spans="2:21" ht="18" customHeight="1" x14ac:dyDescent="0.25">
      <c r="B6" s="7"/>
      <c r="C6" s="18" t="s">
        <v>84</v>
      </c>
      <c r="D6" s="38"/>
      <c r="E6" s="9"/>
      <c r="F6" s="9"/>
      <c r="G6" s="9"/>
      <c r="H6" s="9"/>
      <c r="I6" s="9"/>
      <c r="J6" s="88"/>
      <c r="K6" s="89"/>
      <c r="L6" s="89"/>
      <c r="M6" s="89"/>
      <c r="N6" s="89"/>
      <c r="O6" s="90"/>
      <c r="P6" s="10"/>
      <c r="T6" s="25" t="str">
        <f t="shared" si="0"/>
        <v/>
      </c>
      <c r="U6" s="25" t="str">
        <f t="shared" si="1"/>
        <v/>
      </c>
    </row>
    <row r="7" spans="2:21" ht="18" customHeight="1" x14ac:dyDescent="0.25">
      <c r="B7" s="7"/>
      <c r="C7" s="19" t="s">
        <v>112</v>
      </c>
      <c r="D7" s="63"/>
      <c r="E7" s="9"/>
      <c r="F7" s="9"/>
      <c r="G7" s="9"/>
      <c r="H7" s="9"/>
      <c r="I7" s="9"/>
      <c r="J7" s="88"/>
      <c r="K7" s="89"/>
      <c r="L7" s="89"/>
      <c r="M7" s="89"/>
      <c r="N7" s="89"/>
      <c r="O7" s="90"/>
      <c r="P7" s="10"/>
      <c r="T7" s="25" t="str">
        <f t="shared" si="0"/>
        <v/>
      </c>
      <c r="U7" s="25" t="str">
        <f t="shared" si="1"/>
        <v/>
      </c>
    </row>
    <row r="8" spans="2:21" ht="18.75" x14ac:dyDescent="0.3">
      <c r="B8" s="7"/>
      <c r="C8" s="9"/>
      <c r="D8" s="14"/>
      <c r="E8" s="15"/>
      <c r="F8" s="15"/>
      <c r="G8" s="15"/>
      <c r="H8" s="15"/>
      <c r="I8" s="9"/>
      <c r="J8" s="88"/>
      <c r="K8" s="89"/>
      <c r="L8" s="89"/>
      <c r="M8" s="89"/>
      <c r="N8" s="89"/>
      <c r="O8" s="90"/>
      <c r="P8" s="10"/>
      <c r="T8" s="25" t="str">
        <f t="shared" si="0"/>
        <v/>
      </c>
      <c r="U8" s="25" t="str">
        <f t="shared" si="1"/>
        <v/>
      </c>
    </row>
    <row r="9" spans="2:21" ht="15.75" x14ac:dyDescent="0.25">
      <c r="B9" s="7"/>
      <c r="C9" s="24" t="s">
        <v>76</v>
      </c>
      <c r="D9" s="15"/>
      <c r="E9" s="9"/>
      <c r="F9" s="24" t="s">
        <v>85</v>
      </c>
      <c r="G9" s="9"/>
      <c r="H9" s="9"/>
      <c r="I9" s="9"/>
      <c r="J9" s="88"/>
      <c r="K9" s="89"/>
      <c r="L9" s="89"/>
      <c r="M9" s="89"/>
      <c r="N9" s="89"/>
      <c r="O9" s="90"/>
      <c r="P9" s="10"/>
      <c r="T9" s="25" t="str">
        <f t="shared" si="0"/>
        <v/>
      </c>
      <c r="U9" s="25" t="str">
        <f t="shared" si="1"/>
        <v/>
      </c>
    </row>
    <row r="10" spans="2:21" ht="15.75" x14ac:dyDescent="0.25">
      <c r="B10" s="7"/>
      <c r="C10" s="17" t="s">
        <v>82</v>
      </c>
      <c r="D10" s="21" t="s">
        <v>79</v>
      </c>
      <c r="E10" s="9"/>
      <c r="F10" s="9"/>
      <c r="G10" s="9"/>
      <c r="H10" s="9"/>
      <c r="I10" s="9"/>
      <c r="J10" s="88"/>
      <c r="K10" s="89"/>
      <c r="L10" s="89"/>
      <c r="M10" s="89"/>
      <c r="N10" s="89"/>
      <c r="O10" s="90"/>
      <c r="P10" s="10"/>
      <c r="T10" s="25" t="str">
        <f t="shared" si="0"/>
        <v/>
      </c>
      <c r="U10" s="25" t="str">
        <f t="shared" si="1"/>
        <v/>
      </c>
    </row>
    <row r="11" spans="2:21" ht="15.75" x14ac:dyDescent="0.25">
      <c r="B11" s="7"/>
      <c r="C11" s="39"/>
      <c r="D11" s="40"/>
      <c r="E11" s="9"/>
      <c r="F11" s="9"/>
      <c r="G11" s="9"/>
      <c r="H11" s="9"/>
      <c r="I11" s="9"/>
      <c r="J11" s="88"/>
      <c r="K11" s="89"/>
      <c r="L11" s="89"/>
      <c r="M11" s="89"/>
      <c r="N11" s="89"/>
      <c r="O11" s="90"/>
      <c r="P11" s="10"/>
      <c r="T11" s="25" t="str">
        <f t="shared" si="0"/>
        <v/>
      </c>
      <c r="U11" s="25" t="str">
        <f t="shared" si="1"/>
        <v/>
      </c>
    </row>
    <row r="12" spans="2:21" ht="15.75" x14ac:dyDescent="0.25">
      <c r="B12" s="7"/>
      <c r="C12" s="41"/>
      <c r="D12" s="42"/>
      <c r="E12" s="9"/>
      <c r="F12" s="9"/>
      <c r="G12" s="9"/>
      <c r="H12" s="9"/>
      <c r="I12" s="9"/>
      <c r="J12" s="88"/>
      <c r="K12" s="89"/>
      <c r="L12" s="89"/>
      <c r="M12" s="89"/>
      <c r="N12" s="89"/>
      <c r="O12" s="90"/>
      <c r="P12" s="10"/>
      <c r="T12" s="25" t="str">
        <f t="shared" si="0"/>
        <v/>
      </c>
      <c r="U12" s="25" t="str">
        <f t="shared" si="1"/>
        <v/>
      </c>
    </row>
    <row r="13" spans="2:21" ht="15.75" x14ac:dyDescent="0.25">
      <c r="B13" s="7"/>
      <c r="C13" s="41"/>
      <c r="D13" s="42"/>
      <c r="E13" s="9"/>
      <c r="F13" s="9"/>
      <c r="G13" s="9"/>
      <c r="H13" s="9"/>
      <c r="I13" s="9"/>
      <c r="J13" s="88"/>
      <c r="K13" s="89"/>
      <c r="L13" s="89"/>
      <c r="M13" s="89"/>
      <c r="N13" s="89"/>
      <c r="O13" s="90"/>
      <c r="P13" s="10"/>
      <c r="T13" s="25" t="str">
        <f t="shared" si="0"/>
        <v/>
      </c>
      <c r="U13" s="25" t="str">
        <f t="shared" si="1"/>
        <v/>
      </c>
    </row>
    <row r="14" spans="2:21" ht="15.75" x14ac:dyDescent="0.25">
      <c r="B14" s="7"/>
      <c r="C14" s="41"/>
      <c r="D14" s="42"/>
      <c r="E14" s="9"/>
      <c r="F14" s="9"/>
      <c r="G14" s="9"/>
      <c r="H14" s="9"/>
      <c r="I14" s="9"/>
      <c r="J14" s="88"/>
      <c r="K14" s="89"/>
      <c r="L14" s="89"/>
      <c r="M14" s="89"/>
      <c r="N14" s="89"/>
      <c r="O14" s="90"/>
      <c r="P14" s="10"/>
      <c r="T14" s="25" t="str">
        <f t="shared" si="0"/>
        <v/>
      </c>
      <c r="U14" s="25" t="str">
        <f t="shared" si="1"/>
        <v/>
      </c>
    </row>
    <row r="15" spans="2:21" ht="15.75" x14ac:dyDescent="0.25">
      <c r="B15" s="7"/>
      <c r="C15" s="41"/>
      <c r="D15" s="42"/>
      <c r="E15" s="9"/>
      <c r="F15" s="9"/>
      <c r="G15" s="9"/>
      <c r="H15" s="9"/>
      <c r="I15" s="9"/>
      <c r="J15" s="88"/>
      <c r="K15" s="89"/>
      <c r="L15" s="89"/>
      <c r="M15" s="89"/>
      <c r="N15" s="89"/>
      <c r="O15" s="90"/>
      <c r="P15" s="10"/>
    </row>
    <row r="16" spans="2:21" ht="15.75" x14ac:dyDescent="0.25">
      <c r="B16" s="7"/>
      <c r="C16" s="41"/>
      <c r="D16" s="42"/>
      <c r="E16" s="9"/>
      <c r="F16" s="9"/>
      <c r="G16" s="9"/>
      <c r="H16" s="9"/>
      <c r="I16" s="9"/>
      <c r="J16" s="88"/>
      <c r="K16" s="89"/>
      <c r="L16" s="89"/>
      <c r="M16" s="89"/>
      <c r="N16" s="89"/>
      <c r="O16" s="90"/>
      <c r="P16" s="10"/>
    </row>
    <row r="17" spans="2:24" ht="15.75" x14ac:dyDescent="0.25">
      <c r="B17" s="7"/>
      <c r="C17" s="41"/>
      <c r="D17" s="42"/>
      <c r="E17" s="9"/>
      <c r="F17" s="9"/>
      <c r="G17" s="9"/>
      <c r="H17" s="9"/>
      <c r="I17" s="9"/>
      <c r="J17" s="88"/>
      <c r="K17" s="89"/>
      <c r="L17" s="89"/>
      <c r="M17" s="89"/>
      <c r="N17" s="89"/>
      <c r="O17" s="90"/>
      <c r="P17" s="10"/>
      <c r="T17" s="28" t="s">
        <v>91</v>
      </c>
      <c r="U17" s="27" t="str">
        <f>IFERROR(SLOPE(U5:U14,T5:T14),"")</f>
        <v/>
      </c>
    </row>
    <row r="18" spans="2:24" ht="15.75" x14ac:dyDescent="0.25">
      <c r="B18" s="7"/>
      <c r="C18" s="41"/>
      <c r="D18" s="42"/>
      <c r="E18" s="9"/>
      <c r="F18" s="9"/>
      <c r="G18" s="9"/>
      <c r="H18" s="9"/>
      <c r="I18" s="9"/>
      <c r="J18" s="88"/>
      <c r="K18" s="89"/>
      <c r="L18" s="89"/>
      <c r="M18" s="89"/>
      <c r="N18" s="89"/>
      <c r="O18" s="90"/>
      <c r="P18" s="10"/>
      <c r="W18" t="s">
        <v>97</v>
      </c>
      <c r="X18" t="s">
        <v>96</v>
      </c>
    </row>
    <row r="19" spans="2:24" ht="15.75" x14ac:dyDescent="0.25">
      <c r="B19" s="7"/>
      <c r="C19" s="41"/>
      <c r="D19" s="42"/>
      <c r="E19" s="9"/>
      <c r="F19" s="9"/>
      <c r="G19" s="9"/>
      <c r="H19" s="9"/>
      <c r="I19" s="9"/>
      <c r="J19" s="88"/>
      <c r="K19" s="89"/>
      <c r="L19" s="89"/>
      <c r="M19" s="89"/>
      <c r="N19" s="89"/>
      <c r="O19" s="90"/>
      <c r="P19" s="10"/>
      <c r="X19" s="29" t="s">
        <v>98</v>
      </c>
    </row>
    <row r="20" spans="2:24" ht="15.75" x14ac:dyDescent="0.25">
      <c r="B20" s="7"/>
      <c r="C20" s="43"/>
      <c r="D20" s="44"/>
      <c r="E20" s="9"/>
      <c r="F20" s="9"/>
      <c r="G20" s="9"/>
      <c r="H20" s="9"/>
      <c r="I20" s="9"/>
      <c r="J20" s="88"/>
      <c r="K20" s="89"/>
      <c r="L20" s="89"/>
      <c r="M20" s="89"/>
      <c r="N20" s="89"/>
      <c r="O20" s="90"/>
      <c r="P20" s="10"/>
      <c r="T20" s="28" t="s">
        <v>92</v>
      </c>
      <c r="U20" s="25" t="str">
        <f>IF(D23&gt;0, D23, "")</f>
        <v/>
      </c>
    </row>
    <row r="21" spans="2:24" ht="15.75" customHeight="1" x14ac:dyDescent="0.35">
      <c r="B21" s="7"/>
      <c r="C21" s="13"/>
      <c r="D21" s="9"/>
      <c r="E21" s="9"/>
      <c r="F21" s="9"/>
      <c r="G21" s="9"/>
      <c r="H21" s="9"/>
      <c r="I21" s="9"/>
      <c r="J21" s="88"/>
      <c r="K21" s="89"/>
      <c r="L21" s="89"/>
      <c r="M21" s="89"/>
      <c r="N21" s="89"/>
      <c r="O21" s="90"/>
      <c r="P21" s="10"/>
      <c r="T21" s="28" t="s">
        <v>93</v>
      </c>
      <c r="U21" s="31" t="str">
        <f>IF(D23&gt;0,_xlfn.CONCAT("=",U5,"+",ROUND(U17,2),"*","(",U20,"-",T5,")"),"")</f>
        <v/>
      </c>
    </row>
    <row r="22" spans="2:24" ht="15.75" x14ac:dyDescent="0.25">
      <c r="B22" s="7"/>
      <c r="C22" s="24" t="s">
        <v>86</v>
      </c>
      <c r="D22" s="9"/>
      <c r="E22" s="9"/>
      <c r="F22" s="9"/>
      <c r="G22" s="9"/>
      <c r="H22" s="9"/>
      <c r="I22" s="9"/>
      <c r="J22" s="88"/>
      <c r="K22" s="89"/>
      <c r="L22" s="89"/>
      <c r="M22" s="89"/>
      <c r="N22" s="89"/>
      <c r="O22" s="90"/>
      <c r="P22" s="10"/>
      <c r="T22" s="28" t="s">
        <v>94</v>
      </c>
      <c r="U22" s="27" t="str">
        <f>IF(D23&gt;0,U5+U17*(U20-T5),"")</f>
        <v/>
      </c>
    </row>
    <row r="23" spans="2:24" ht="15.75" x14ac:dyDescent="0.25">
      <c r="B23" s="7"/>
      <c r="C23" s="17" t="s">
        <v>107</v>
      </c>
      <c r="D23" s="40"/>
      <c r="E23" s="9"/>
      <c r="F23" s="9"/>
      <c r="G23" s="9"/>
      <c r="H23" s="9"/>
      <c r="I23" s="9"/>
      <c r="J23" s="88"/>
      <c r="K23" s="89"/>
      <c r="L23" s="89"/>
      <c r="M23" s="89"/>
      <c r="N23" s="89"/>
      <c r="O23" s="90"/>
      <c r="P23" s="10"/>
      <c r="T23" s="28" t="s">
        <v>95</v>
      </c>
      <c r="U23" s="25" t="str">
        <f>IFERROR(IF(U22&gt;=1000, MROUND(U22,100), MROUND(U22,10)),"")</f>
        <v/>
      </c>
    </row>
    <row r="24" spans="2:24" ht="15.75" x14ac:dyDescent="0.25">
      <c r="B24" s="7"/>
      <c r="C24" s="18" t="s">
        <v>108</v>
      </c>
      <c r="D24" s="42"/>
      <c r="E24" s="9"/>
      <c r="F24" s="9"/>
      <c r="G24" s="9"/>
      <c r="H24" s="9"/>
      <c r="I24" s="9"/>
      <c r="J24" s="88"/>
      <c r="K24" s="89"/>
      <c r="L24" s="89"/>
      <c r="M24" s="89"/>
      <c r="N24" s="89"/>
      <c r="O24" s="90"/>
      <c r="P24" s="10"/>
    </row>
    <row r="25" spans="2:24" ht="15.75" x14ac:dyDescent="0.25">
      <c r="B25" s="7"/>
      <c r="C25" s="19" t="s">
        <v>109</v>
      </c>
      <c r="D25" s="44"/>
      <c r="E25" s="9"/>
      <c r="F25" s="9"/>
      <c r="G25" s="9"/>
      <c r="H25" s="9"/>
      <c r="I25" s="9"/>
      <c r="J25" s="88"/>
      <c r="K25" s="89"/>
      <c r="L25" s="89"/>
      <c r="M25" s="89"/>
      <c r="N25" s="89"/>
      <c r="O25" s="90"/>
      <c r="P25" s="10"/>
      <c r="T25" s="28" t="s">
        <v>92</v>
      </c>
      <c r="U25" s="25" t="str">
        <f>IF(D24&gt;0,D24, "")</f>
        <v/>
      </c>
    </row>
    <row r="26" spans="2:24" x14ac:dyDescent="0.25">
      <c r="B26" s="7"/>
      <c r="C26" s="9"/>
      <c r="D26" s="9"/>
      <c r="E26" s="9"/>
      <c r="F26" s="9"/>
      <c r="G26" s="9"/>
      <c r="H26" s="9"/>
      <c r="I26" s="9"/>
      <c r="J26" s="88"/>
      <c r="K26" s="89"/>
      <c r="L26" s="89"/>
      <c r="M26" s="89"/>
      <c r="N26" s="89"/>
      <c r="O26" s="90"/>
      <c r="P26" s="10"/>
      <c r="T26" s="28" t="s">
        <v>93</v>
      </c>
      <c r="U26" s="31" t="str">
        <f>IF(D24&gt;0, _xlfn.CONCAT("=",U5,"+",ROUND(U17, 2),"*","(",U25,"-",T5,")"), "")</f>
        <v/>
      </c>
    </row>
    <row r="27" spans="2:24" ht="15.75" x14ac:dyDescent="0.25">
      <c r="B27" s="7"/>
      <c r="C27" s="24" t="s">
        <v>87</v>
      </c>
      <c r="D27" s="9"/>
      <c r="E27" s="9"/>
      <c r="F27" s="9"/>
      <c r="G27" s="9"/>
      <c r="H27" s="9"/>
      <c r="I27" s="9"/>
      <c r="J27" s="88"/>
      <c r="K27" s="89"/>
      <c r="L27" s="89"/>
      <c r="M27" s="89"/>
      <c r="N27" s="89"/>
      <c r="O27" s="90"/>
      <c r="P27" s="10"/>
      <c r="T27" s="28" t="s">
        <v>94</v>
      </c>
      <c r="U27" s="27" t="str">
        <f>IF(D24&gt;0, U5+U17*(U25-T5), "")</f>
        <v/>
      </c>
    </row>
    <row r="28" spans="2:24" x14ac:dyDescent="0.25">
      <c r="B28" s="7"/>
      <c r="C28" s="22" t="s">
        <v>81</v>
      </c>
      <c r="D28" s="23" t="s">
        <v>80</v>
      </c>
      <c r="E28" s="16"/>
      <c r="F28" s="16"/>
      <c r="G28" s="16"/>
      <c r="H28" s="16"/>
      <c r="I28" s="9"/>
      <c r="J28" s="88"/>
      <c r="K28" s="89"/>
      <c r="L28" s="89"/>
      <c r="M28" s="89"/>
      <c r="N28" s="89"/>
      <c r="O28" s="90"/>
      <c r="P28" s="10"/>
      <c r="T28" s="28" t="s">
        <v>95</v>
      </c>
      <c r="U28" s="25" t="str">
        <f>IFERROR(IF(U27&gt;=1000, MROUND(U27,100), MROUND(U27,10)),"")</f>
        <v/>
      </c>
    </row>
    <row r="29" spans="2:24" x14ac:dyDescent="0.25">
      <c r="B29" s="7"/>
      <c r="C29" s="4" t="str">
        <f>IF(D23&gt;0,D23,"")</f>
        <v/>
      </c>
      <c r="D29" s="1" t="str">
        <f>IFERROR(IF(($D$11+((SLOPE($D$11:$D$20,$C$11:$C$20))*(D23-$C$11)))&gt;=1000, MROUND(($D$11+((SLOPE($D$11:$D$20,$C$11:$C$20))*(D23-$C$11))),100), MROUND(($D$11+((SLOPE($D$11:$D$20,$C$11:$C$20))*(D23-$C$11))),10)),"")</f>
        <v/>
      </c>
      <c r="E29" s="16"/>
      <c r="F29" s="16"/>
      <c r="G29" s="16"/>
      <c r="H29" s="16"/>
      <c r="I29" s="9"/>
      <c r="J29" s="88"/>
      <c r="K29" s="89"/>
      <c r="L29" s="89"/>
      <c r="M29" s="89"/>
      <c r="N29" s="89"/>
      <c r="O29" s="90"/>
      <c r="P29" s="10"/>
    </row>
    <row r="30" spans="2:24" x14ac:dyDescent="0.25">
      <c r="B30" s="7"/>
      <c r="C30" s="4" t="str">
        <f>IF(D24&gt;0,D24,"")</f>
        <v/>
      </c>
      <c r="D30" s="1" t="str">
        <f>IFERROR(IF(($D$11+((SLOPE($D$11:$D$20,$C$11:$C$20))*(D24-$C$11)))&gt;=1000, MROUND(($D$11+((SLOPE($D$11:$D$20,$C$11:$C$20))*(D24-$C$11))),100), MROUND(($D$11+((SLOPE($D$11:$D$20,$C$11:$C$20))*(D24-$C$11))),10)),"")</f>
        <v/>
      </c>
      <c r="E30" s="16"/>
      <c r="F30" s="16"/>
      <c r="G30" s="16"/>
      <c r="H30" s="16"/>
      <c r="I30" s="9"/>
      <c r="J30" s="88"/>
      <c r="K30" s="89"/>
      <c r="L30" s="89"/>
      <c r="M30" s="89"/>
      <c r="N30" s="89"/>
      <c r="O30" s="90"/>
      <c r="P30" s="10"/>
      <c r="T30" s="28" t="s">
        <v>92</v>
      </c>
      <c r="U30" s="25" t="str">
        <f>IF(D25&gt;0,D25, "")</f>
        <v/>
      </c>
    </row>
    <row r="31" spans="2:24" x14ac:dyDescent="0.25">
      <c r="B31" s="7"/>
      <c r="C31" s="5" t="str">
        <f>IF(D25&gt;0,D25,"")</f>
        <v/>
      </c>
      <c r="D31" s="2" t="str">
        <f>IFERROR(IF(($D$11+((SLOPE($D$11:$D$20,$C$11:$C$20))*(D25-$C$11)))&gt;=1000, MROUND(($D$11+((SLOPE($D$11:$D$20,$C$11:$C$20))*(D25-$C$11))),100), MROUND(($D$11+((SLOPE($D$11:$D$20,$C$11:$C$20))*(D25-$C$11))),10)),"")</f>
        <v/>
      </c>
      <c r="E31" s="16"/>
      <c r="F31" s="16"/>
      <c r="G31" s="16"/>
      <c r="H31" s="16"/>
      <c r="I31" s="9"/>
      <c r="J31" s="88"/>
      <c r="K31" s="89"/>
      <c r="L31" s="89"/>
      <c r="M31" s="89"/>
      <c r="N31" s="89"/>
      <c r="O31" s="90"/>
      <c r="P31" s="10"/>
      <c r="T31" s="28" t="s">
        <v>93</v>
      </c>
      <c r="U31" s="31" t="str">
        <f>IF(D25&gt;0, _xlfn.CONCAT("=",U5,"+",ROUND(U17, 2),"*","(",U30,"-",T5,")"), "")</f>
        <v/>
      </c>
    </row>
    <row r="32" spans="2:24" x14ac:dyDescent="0.25">
      <c r="B32" s="7"/>
      <c r="C32" s="9"/>
      <c r="D32" s="9"/>
      <c r="E32" s="9"/>
      <c r="F32" s="9"/>
      <c r="G32" s="9"/>
      <c r="H32" s="9"/>
      <c r="I32" s="9"/>
      <c r="J32" s="88"/>
      <c r="K32" s="89"/>
      <c r="L32" s="89"/>
      <c r="M32" s="89"/>
      <c r="N32" s="89"/>
      <c r="O32" s="90"/>
      <c r="P32" s="10"/>
      <c r="T32" s="28" t="s">
        <v>94</v>
      </c>
      <c r="U32" s="27" t="str">
        <f>IF(D25&gt;0,U5+U17*(U30-T5),"")</f>
        <v/>
      </c>
    </row>
    <row r="33" spans="2:24" x14ac:dyDescent="0.25">
      <c r="B33" s="7"/>
      <c r="C33" s="20" t="s">
        <v>113</v>
      </c>
      <c r="D33" s="6" t="str">
        <f>IFERROR(((D11+((SLOPE(D11:D20,C11:C20))*(D23-$C$11)))-D11)/D11/(C29-C11),"")</f>
        <v/>
      </c>
      <c r="E33" s="9"/>
      <c r="F33" s="9"/>
      <c r="G33" s="9"/>
      <c r="H33" s="9"/>
      <c r="I33" s="9"/>
      <c r="J33" s="88"/>
      <c r="K33" s="89"/>
      <c r="L33" s="89"/>
      <c r="M33" s="89"/>
      <c r="N33" s="89"/>
      <c r="O33" s="90"/>
      <c r="P33" s="10"/>
      <c r="T33" s="28" t="s">
        <v>95</v>
      </c>
      <c r="U33" s="25" t="str">
        <f>IFERROR(IF(U32&gt;=1000, MROUND(U32,100), MROUND(U32,10)),"")</f>
        <v/>
      </c>
    </row>
    <row r="34" spans="2:24" ht="15.75" thickBot="1" x14ac:dyDescent="0.3">
      <c r="B34" s="7"/>
      <c r="C34" s="9"/>
      <c r="D34" s="9"/>
      <c r="E34" s="9"/>
      <c r="F34" s="9"/>
      <c r="G34" s="9"/>
      <c r="H34" s="9"/>
      <c r="I34" s="9"/>
      <c r="J34" s="91"/>
      <c r="K34" s="92"/>
      <c r="L34" s="92"/>
      <c r="M34" s="92"/>
      <c r="N34" s="92"/>
      <c r="O34" s="93"/>
      <c r="P34" s="10"/>
    </row>
    <row r="35" spans="2:24" ht="15.75" thickBot="1" x14ac:dyDescent="0.3">
      <c r="B35" s="8"/>
      <c r="C35" s="12"/>
      <c r="D35" s="12"/>
      <c r="E35" s="12"/>
      <c r="F35" s="12"/>
      <c r="G35" s="12"/>
      <c r="H35" s="12"/>
      <c r="I35" s="12"/>
      <c r="J35" s="12"/>
      <c r="K35" s="12"/>
      <c r="L35" s="12"/>
      <c r="M35" s="12"/>
      <c r="N35" s="12"/>
      <c r="O35" s="12"/>
      <c r="P35" s="11"/>
      <c r="T35" s="28" t="s">
        <v>99</v>
      </c>
      <c r="U35" s="31" t="str">
        <f>IFERROR(_xlfn.CONCAT("=","(",ROUND(U22,2),"-",U5,")","/",U5,"/","(",C29,"-",T5,")"),"")</f>
        <v/>
      </c>
    </row>
    <row r="36" spans="2:24" x14ac:dyDescent="0.25">
      <c r="T36" s="28" t="s">
        <v>101</v>
      </c>
      <c r="U36" s="26" t="str">
        <f>IFERROR((U22-U5)/(U20-T5)/U5,"")</f>
        <v/>
      </c>
      <c r="W36" t="s">
        <v>100</v>
      </c>
      <c r="X36" t="s">
        <v>114</v>
      </c>
    </row>
    <row r="37" spans="2:24" ht="15.75" x14ac:dyDescent="0.25">
      <c r="D37" s="3"/>
      <c r="T37" s="28" t="s">
        <v>102</v>
      </c>
      <c r="U37" s="30" t="str">
        <f>U36</f>
        <v/>
      </c>
    </row>
    <row r="48" spans="2:24" x14ac:dyDescent="0.25">
      <c r="G48" s="35"/>
    </row>
  </sheetData>
  <sheetProtection sheet="1" objects="1" scenarios="1"/>
  <mergeCells count="2">
    <mergeCell ref="B2:P2"/>
    <mergeCell ref="J4:O34"/>
  </mergeCells>
  <conditionalFormatting sqref="D4:D7 C17:D20 D33 C29:D31 D23:D25">
    <cfRule type="notContainsBlanks" dxfId="3" priority="4">
      <formula>LEN(TRIM(C4))&gt;0</formula>
    </cfRule>
  </conditionalFormatting>
  <conditionalFormatting sqref="C11:D16">
    <cfRule type="notContainsBlanks" dxfId="2" priority="1">
      <formula>LEN(TRIM(C11))&gt;0</formula>
    </cfRule>
  </conditionalFormatting>
  <dataValidations count="4">
    <dataValidation type="custom" allowBlank="1" showInputMessage="1" showErrorMessage="1" errorTitle="Error" error="Enter the most recent count year first in cell C10" sqref="C12:C20" xr:uid="{D38168C4-F191-414F-A88F-EC824425B39E}">
      <formula1>C12&lt;$C$11</formula1>
    </dataValidation>
    <dataValidation type="custom" allowBlank="1" showInputMessage="1" showErrorMessage="1" errorTitle="Error" error="Enter the most recent count year first in cell C10" sqref="C11" xr:uid="{DC918DC1-6448-4A45-A67D-B82C6F1E6F26}">
      <formula1>C11&gt;C12</formula1>
    </dataValidation>
    <dataValidation type="custom" allowBlank="1" showInputMessage="1" showErrorMessage="1" errorTitle="Error" error="Enter forecast years in descending order, with the most distant future year in cell D22" sqref="D23" xr:uid="{92F7DB4E-B007-40C7-95EE-35FD10C71DB6}">
      <formula1>D23&gt;D24</formula1>
    </dataValidation>
    <dataValidation type="custom" allowBlank="1" showInputMessage="1" showErrorMessage="1" errorTitle="Error" error="Enter forecast years in descending order, with the most distant future year in cell C22" sqref="D24:D25" xr:uid="{E87D9244-7F81-437F-91F6-BC89E57F05A8}">
      <formula1>D24&lt;$D$23</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B5C47E2-1247-478C-93CE-E770120FB860}">
          <x14:formula1>
            <xm:f>'County AGRs'!$A$2:$A$73</xm:f>
          </x14:formula1>
          <xm:sqref>D9 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FD272-E541-4CD4-A028-712032EDDA3E}">
  <dimension ref="B1:U26"/>
  <sheetViews>
    <sheetView showZeros="0" zoomScaleNormal="100" workbookViewId="0">
      <selection activeCell="D4" sqref="D4"/>
    </sheetView>
  </sheetViews>
  <sheetFormatPr defaultRowHeight="15" x14ac:dyDescent="0.25"/>
  <cols>
    <col min="3" max="3" width="24.28515625" customWidth="1"/>
    <col min="4" max="4" width="20.28515625" customWidth="1"/>
    <col min="5" max="5" width="18.42578125" customWidth="1"/>
    <col min="6" max="6" width="8.7109375" customWidth="1"/>
    <col min="18" max="18" width="24.7109375" customWidth="1"/>
    <col min="19" max="19" width="34.28515625" bestFit="1" customWidth="1"/>
  </cols>
  <sheetData>
    <row r="1" spans="2:21" ht="15.75" thickBot="1" x14ac:dyDescent="0.3"/>
    <row r="2" spans="2:21" ht="32.65" customHeight="1" x14ac:dyDescent="0.25">
      <c r="B2" s="82" t="s">
        <v>74</v>
      </c>
      <c r="C2" s="83"/>
      <c r="D2" s="83"/>
      <c r="E2" s="83"/>
      <c r="F2" s="83"/>
      <c r="G2" s="83"/>
      <c r="H2" s="83"/>
      <c r="I2" s="83"/>
      <c r="J2" s="83"/>
      <c r="K2" s="83"/>
      <c r="L2" s="83"/>
      <c r="M2" s="84"/>
      <c r="R2" t="s">
        <v>103</v>
      </c>
    </row>
    <row r="3" spans="2:21" ht="16.5" thickBot="1" x14ac:dyDescent="0.3">
      <c r="B3" s="7"/>
      <c r="C3" s="24" t="s">
        <v>75</v>
      </c>
      <c r="D3" s="9"/>
      <c r="E3" s="9"/>
      <c r="F3" s="9"/>
      <c r="G3" s="9"/>
      <c r="H3" s="9"/>
      <c r="I3" s="9"/>
      <c r="J3" s="9"/>
      <c r="K3" s="9"/>
      <c r="L3" s="9"/>
      <c r="M3" s="10"/>
    </row>
    <row r="4" spans="2:21" ht="18" customHeight="1" x14ac:dyDescent="0.3">
      <c r="B4" s="7"/>
      <c r="C4" s="17" t="s">
        <v>0</v>
      </c>
      <c r="D4" s="45"/>
      <c r="E4" s="9"/>
      <c r="F4" s="9"/>
      <c r="G4" s="85" t="s">
        <v>116</v>
      </c>
      <c r="H4" s="86"/>
      <c r="I4" s="86"/>
      <c r="J4" s="86"/>
      <c r="K4" s="86"/>
      <c r="L4" s="87"/>
      <c r="M4" s="10"/>
      <c r="R4" s="28" t="s">
        <v>104</v>
      </c>
      <c r="S4" s="28" t="s">
        <v>82</v>
      </c>
    </row>
    <row r="5" spans="2:21" ht="18.75" x14ac:dyDescent="0.3">
      <c r="B5" s="7"/>
      <c r="C5" s="18" t="s">
        <v>83</v>
      </c>
      <c r="D5" s="46"/>
      <c r="E5" s="9"/>
      <c r="F5" s="9"/>
      <c r="G5" s="88"/>
      <c r="H5" s="89"/>
      <c r="I5" s="89"/>
      <c r="J5" s="89"/>
      <c r="K5" s="89"/>
      <c r="L5" s="90"/>
      <c r="M5" s="10"/>
      <c r="R5" s="25">
        <f>D10</f>
        <v>0</v>
      </c>
      <c r="S5" s="25">
        <f>D11</f>
        <v>0</v>
      </c>
    </row>
    <row r="6" spans="2:21" ht="18.75" x14ac:dyDescent="0.3">
      <c r="B6" s="7"/>
      <c r="C6" s="18" t="s">
        <v>84</v>
      </c>
      <c r="D6" s="46"/>
      <c r="E6" s="9"/>
      <c r="F6" s="9"/>
      <c r="G6" s="88"/>
      <c r="H6" s="89"/>
      <c r="I6" s="89"/>
      <c r="J6" s="89"/>
      <c r="K6" s="89"/>
      <c r="L6" s="90"/>
      <c r="M6" s="10"/>
    </row>
    <row r="7" spans="2:21" ht="18.75" x14ac:dyDescent="0.3">
      <c r="B7" s="7"/>
      <c r="C7" s="19" t="s">
        <v>112</v>
      </c>
      <c r="D7" s="64"/>
      <c r="E7" s="9"/>
      <c r="F7" s="9"/>
      <c r="G7" s="88"/>
      <c r="H7" s="89"/>
      <c r="I7" s="89"/>
      <c r="J7" s="89"/>
      <c r="K7" s="89"/>
      <c r="L7" s="90"/>
      <c r="M7" s="10"/>
      <c r="R7" s="28" t="s">
        <v>0</v>
      </c>
      <c r="S7" s="28" t="s">
        <v>105</v>
      </c>
    </row>
    <row r="8" spans="2:21" ht="18.75" x14ac:dyDescent="0.3">
      <c r="B8" s="7"/>
      <c r="C8" s="9"/>
      <c r="D8" s="14"/>
      <c r="E8" s="9"/>
      <c r="F8" s="9"/>
      <c r="G8" s="88"/>
      <c r="H8" s="89"/>
      <c r="I8" s="89"/>
      <c r="J8" s="89"/>
      <c r="K8" s="89"/>
      <c r="L8" s="90"/>
      <c r="M8" s="10"/>
      <c r="R8" s="25">
        <f>D4</f>
        <v>0</v>
      </c>
      <c r="S8" s="30" t="str">
        <f>IFERROR(VLOOKUP(D4,'County AGRs'!A1:B73,2,FALSE),"")</f>
        <v/>
      </c>
    </row>
    <row r="9" spans="2:21" ht="15.75" x14ac:dyDescent="0.25">
      <c r="B9" s="7"/>
      <c r="C9" s="24" t="s">
        <v>76</v>
      </c>
      <c r="D9" s="15"/>
      <c r="E9" s="9"/>
      <c r="F9" s="9"/>
      <c r="G9" s="88"/>
      <c r="H9" s="89"/>
      <c r="I9" s="89"/>
      <c r="J9" s="89"/>
      <c r="K9" s="89"/>
      <c r="L9" s="90"/>
      <c r="M9" s="10"/>
    </row>
    <row r="10" spans="2:21" ht="15.75" x14ac:dyDescent="0.25">
      <c r="B10" s="7"/>
      <c r="C10" s="17" t="s">
        <v>104</v>
      </c>
      <c r="D10" s="40"/>
      <c r="E10" s="9"/>
      <c r="F10" s="9"/>
      <c r="G10" s="88"/>
      <c r="H10" s="89"/>
      <c r="I10" s="89"/>
      <c r="J10" s="89"/>
      <c r="K10" s="89"/>
      <c r="L10" s="90"/>
      <c r="M10" s="10"/>
      <c r="R10" s="28" t="s">
        <v>92</v>
      </c>
      <c r="S10" s="25" t="str">
        <f>IF(D14&gt;0, D14, "")</f>
        <v/>
      </c>
    </row>
    <row r="11" spans="2:21" ht="15.75" x14ac:dyDescent="0.25">
      <c r="B11" s="7"/>
      <c r="C11" s="19" t="s">
        <v>110</v>
      </c>
      <c r="D11" s="44"/>
      <c r="E11" s="9"/>
      <c r="F11" s="9"/>
      <c r="G11" s="88"/>
      <c r="H11" s="89"/>
      <c r="I11" s="89"/>
      <c r="J11" s="89"/>
      <c r="K11" s="89"/>
      <c r="L11" s="90"/>
      <c r="M11" s="10"/>
      <c r="R11" s="28" t="s">
        <v>93</v>
      </c>
      <c r="S11" s="31" t="str">
        <f>IF(D14&gt;0,_xlfn.CONCAT("=",D10,"*",S8,"*","(",D14,"-",S5,")","+",D10),"")</f>
        <v/>
      </c>
      <c r="U11" t="s">
        <v>106</v>
      </c>
    </row>
    <row r="12" spans="2:21" ht="15.75" customHeight="1" x14ac:dyDescent="0.35">
      <c r="B12" s="7"/>
      <c r="C12" s="13"/>
      <c r="D12" s="9"/>
      <c r="E12" s="9"/>
      <c r="F12" s="9"/>
      <c r="G12" s="88"/>
      <c r="H12" s="89"/>
      <c r="I12" s="89"/>
      <c r="J12" s="89"/>
      <c r="K12" s="89"/>
      <c r="L12" s="90"/>
      <c r="M12" s="10"/>
      <c r="R12" s="28" t="s">
        <v>94</v>
      </c>
      <c r="S12" s="27" t="str">
        <f>IF(D14&gt;0, D10*S8*(D14-D11)+D10,"")</f>
        <v/>
      </c>
    </row>
    <row r="13" spans="2:21" ht="15.75" x14ac:dyDescent="0.25">
      <c r="B13" s="7"/>
      <c r="C13" s="24" t="s">
        <v>77</v>
      </c>
      <c r="D13" s="9"/>
      <c r="E13" s="9"/>
      <c r="F13" s="9"/>
      <c r="G13" s="88"/>
      <c r="H13" s="89"/>
      <c r="I13" s="89"/>
      <c r="J13" s="89"/>
      <c r="K13" s="89"/>
      <c r="L13" s="90"/>
      <c r="M13" s="10"/>
      <c r="R13" s="28" t="s">
        <v>95</v>
      </c>
      <c r="S13" s="25" t="str">
        <f>IFERROR(IF(S12&gt;=1000, MROUND(S12,100), MROUND(S12,10)),"")</f>
        <v/>
      </c>
    </row>
    <row r="14" spans="2:21" ht="15.75" x14ac:dyDescent="0.25">
      <c r="B14" s="7"/>
      <c r="C14" s="17" t="s">
        <v>107</v>
      </c>
      <c r="D14" s="40"/>
      <c r="E14" s="9"/>
      <c r="F14" s="9"/>
      <c r="G14" s="88"/>
      <c r="H14" s="89"/>
      <c r="I14" s="89"/>
      <c r="J14" s="89"/>
      <c r="K14" s="89"/>
      <c r="L14" s="90"/>
      <c r="M14" s="10"/>
    </row>
    <row r="15" spans="2:21" ht="15.75" x14ac:dyDescent="0.25">
      <c r="B15" s="7"/>
      <c r="C15" s="18" t="s">
        <v>108</v>
      </c>
      <c r="D15" s="42"/>
      <c r="E15" s="9"/>
      <c r="F15" s="9"/>
      <c r="G15" s="88"/>
      <c r="H15" s="89"/>
      <c r="I15" s="89"/>
      <c r="J15" s="89"/>
      <c r="K15" s="89"/>
      <c r="L15" s="90"/>
      <c r="M15" s="10"/>
      <c r="R15" s="28" t="s">
        <v>92</v>
      </c>
      <c r="S15" s="25" t="str">
        <f>IF(D15&gt;0, D15, "")</f>
        <v/>
      </c>
    </row>
    <row r="16" spans="2:21" ht="15.75" x14ac:dyDescent="0.25">
      <c r="B16" s="7"/>
      <c r="C16" s="19" t="s">
        <v>109</v>
      </c>
      <c r="D16" s="44"/>
      <c r="E16" s="16"/>
      <c r="F16" s="9"/>
      <c r="G16" s="88"/>
      <c r="H16" s="89"/>
      <c r="I16" s="89"/>
      <c r="J16" s="89"/>
      <c r="K16" s="89"/>
      <c r="L16" s="90"/>
      <c r="M16" s="10"/>
      <c r="R16" s="28" t="s">
        <v>93</v>
      </c>
      <c r="S16" s="31" t="str">
        <f>IF(D15&gt;0,_xlfn.CONCAT("=",D10,"*",S8,"*","(",D15,"-",S5,")","+",D10),"")</f>
        <v/>
      </c>
    </row>
    <row r="17" spans="2:19" x14ac:dyDescent="0.25">
      <c r="B17" s="7"/>
      <c r="C17" s="9"/>
      <c r="D17" s="9"/>
      <c r="E17" s="16"/>
      <c r="F17" s="9"/>
      <c r="G17" s="88"/>
      <c r="H17" s="89"/>
      <c r="I17" s="89"/>
      <c r="J17" s="89"/>
      <c r="K17" s="89"/>
      <c r="L17" s="90"/>
      <c r="M17" s="10"/>
      <c r="R17" s="28" t="s">
        <v>94</v>
      </c>
      <c r="S17" s="27" t="str">
        <f>IF(D15&gt;0, D10*S8*(D15-D11)+D10,"")</f>
        <v/>
      </c>
    </row>
    <row r="18" spans="2:19" ht="15.75" x14ac:dyDescent="0.25">
      <c r="B18" s="7"/>
      <c r="C18" s="24" t="s">
        <v>78</v>
      </c>
      <c r="D18" s="9"/>
      <c r="E18" s="16"/>
      <c r="F18" s="9"/>
      <c r="G18" s="88"/>
      <c r="H18" s="89"/>
      <c r="I18" s="89"/>
      <c r="J18" s="89"/>
      <c r="K18" s="89"/>
      <c r="L18" s="90"/>
      <c r="M18" s="10"/>
      <c r="R18" s="28" t="s">
        <v>95</v>
      </c>
      <c r="S18" s="25" t="str">
        <f>IFERROR(IF(S17&gt;=1000, MROUND(S17,100), MROUND(S17,10)),"")</f>
        <v/>
      </c>
    </row>
    <row r="19" spans="2:19" x14ac:dyDescent="0.25">
      <c r="B19" s="7"/>
      <c r="C19" s="22" t="s">
        <v>81</v>
      </c>
      <c r="D19" s="23" t="s">
        <v>80</v>
      </c>
      <c r="E19" s="16"/>
      <c r="F19" s="9"/>
      <c r="G19" s="88"/>
      <c r="H19" s="89"/>
      <c r="I19" s="89"/>
      <c r="J19" s="89"/>
      <c r="K19" s="89"/>
      <c r="L19" s="90"/>
      <c r="M19" s="10"/>
    </row>
    <row r="20" spans="2:19" x14ac:dyDescent="0.25">
      <c r="B20" s="7"/>
      <c r="C20" s="4" t="str">
        <f>IF(D14&gt;0,D14,"")</f>
        <v/>
      </c>
      <c r="D20" s="1" t="str">
        <f>IFERROR(IF((((VLOOKUP($D$4,'County AGRs'!$A$1:$B$73,2,FALSE))*(C20-$D$11)*$D$10)+$D$10)&gt;=1000, MROUND((((VLOOKUP($D$4,'County AGRs'!$A$1:$B$73,2,FALSE))*(C20-$D$11)*$D$10)+$D$10),100), MROUND((((VLOOKUP($D$4,'County AGRs'!$A$1:$B$73,2,FALSE))*(C20-$D$11)*$D$10)+$D$10),10)),"")</f>
        <v/>
      </c>
      <c r="E20" s="9"/>
      <c r="F20" s="9"/>
      <c r="G20" s="88"/>
      <c r="H20" s="89"/>
      <c r="I20" s="89"/>
      <c r="J20" s="89"/>
      <c r="K20" s="89"/>
      <c r="L20" s="90"/>
      <c r="M20" s="10"/>
    </row>
    <row r="21" spans="2:19" x14ac:dyDescent="0.25">
      <c r="B21" s="7"/>
      <c r="C21" s="4" t="str">
        <f>IF(D15&gt;0,D15,"")</f>
        <v/>
      </c>
      <c r="D21" s="1" t="str">
        <f>IFERROR(IF((((VLOOKUP($D$4,'County AGRs'!$A$1:$B$73,2,FALSE))*(C21-$D$11)*$D$10)+$D$10)&gt;=1000, MROUND((((VLOOKUP($D$4,'County AGRs'!$A$1:$B$73,2,FALSE))*(C21-$D$11)*$D$10)+$D$10),100), MROUND((((VLOOKUP($D$4,'County AGRs'!$A$1:$B$73,2,FALSE))*(C21-$D$11)*$D$10)+$D$10),10)),"")</f>
        <v/>
      </c>
      <c r="E21" s="9"/>
      <c r="F21" s="9"/>
      <c r="G21" s="88"/>
      <c r="H21" s="89"/>
      <c r="I21" s="89"/>
      <c r="J21" s="89"/>
      <c r="K21" s="89"/>
      <c r="L21" s="90"/>
      <c r="M21" s="10"/>
      <c r="R21" s="28" t="s">
        <v>92</v>
      </c>
      <c r="S21" s="25" t="str">
        <f>IF(D16&gt;0, D16, "")</f>
        <v/>
      </c>
    </row>
    <row r="22" spans="2:19" x14ac:dyDescent="0.25">
      <c r="B22" s="7"/>
      <c r="C22" s="5" t="str">
        <f>IF(D16&gt;0,D16,"")</f>
        <v/>
      </c>
      <c r="D22" s="2" t="str">
        <f>IFERROR(IF((((VLOOKUP($D$4,'County AGRs'!$A$1:$B$73,2,FALSE))*(C22-$D$11)*$D$10)+$D$10)&gt;=1000, MROUND((((VLOOKUP($D$4,'County AGRs'!$A$1:$B$73,2,FALSE))*(C22-$D$11)*$D$10)+$D$10),100), MROUND((((VLOOKUP($D$4,'County AGRs'!$A$1:$B$73,2,FALSE))*(C22-$D$11)*$D$10)+$D$10),10)),"")</f>
        <v/>
      </c>
      <c r="E22" s="9"/>
      <c r="F22" s="9"/>
      <c r="G22" s="88"/>
      <c r="H22" s="89"/>
      <c r="I22" s="89"/>
      <c r="J22" s="89"/>
      <c r="K22" s="89"/>
      <c r="L22" s="90"/>
      <c r="M22" s="10"/>
      <c r="R22" s="28" t="s">
        <v>93</v>
      </c>
      <c r="S22" s="31" t="str">
        <f>IF(D16&gt;0,_xlfn.CONCAT("=",D10,"*",S8,"*","(",D16,"-",S5,")","+",D10),"")</f>
        <v/>
      </c>
    </row>
    <row r="23" spans="2:19" x14ac:dyDescent="0.25">
      <c r="B23" s="7"/>
      <c r="C23" s="9"/>
      <c r="D23" s="9"/>
      <c r="E23" s="9"/>
      <c r="F23" s="9"/>
      <c r="G23" s="88"/>
      <c r="H23" s="89"/>
      <c r="I23" s="89"/>
      <c r="J23" s="89"/>
      <c r="K23" s="89"/>
      <c r="L23" s="90"/>
      <c r="M23" s="10"/>
      <c r="R23" s="28" t="s">
        <v>94</v>
      </c>
      <c r="S23" s="27" t="str">
        <f>IF(D16&gt;0, D10*S8*(D16-D11)+D10,"")</f>
        <v/>
      </c>
    </row>
    <row r="24" spans="2:19" x14ac:dyDescent="0.25">
      <c r="B24" s="7"/>
      <c r="C24" s="36" t="s">
        <v>115</v>
      </c>
      <c r="D24" s="6" t="str">
        <f>IFERROR(VLOOKUP(D4,'County AGRs'!A1:B73,2,FALSE),"")</f>
        <v/>
      </c>
      <c r="E24" s="16"/>
      <c r="F24" s="9"/>
      <c r="G24" s="88"/>
      <c r="H24" s="89"/>
      <c r="I24" s="89"/>
      <c r="J24" s="89"/>
      <c r="K24" s="89"/>
      <c r="L24" s="90"/>
      <c r="M24" s="10"/>
      <c r="R24" s="28" t="s">
        <v>95</v>
      </c>
      <c r="S24" s="25" t="str">
        <f>IFERROR(IF(S23&gt;=1000, MROUND(S23,100), MROUND(S23,10)),"")</f>
        <v/>
      </c>
    </row>
    <row r="25" spans="2:19" ht="15.75" thickBot="1" x14ac:dyDescent="0.3">
      <c r="B25" s="7"/>
      <c r="C25" s="9"/>
      <c r="D25" s="9"/>
      <c r="E25" s="16"/>
      <c r="F25" s="9"/>
      <c r="G25" s="91"/>
      <c r="H25" s="92"/>
      <c r="I25" s="92"/>
      <c r="J25" s="92"/>
      <c r="K25" s="92"/>
      <c r="L25" s="93"/>
      <c r="M25" s="10"/>
    </row>
    <row r="26" spans="2:19" ht="15.75" thickBot="1" x14ac:dyDescent="0.3">
      <c r="B26" s="8"/>
      <c r="C26" s="12"/>
      <c r="D26" s="12"/>
      <c r="E26" s="12"/>
      <c r="F26" s="12"/>
      <c r="G26" s="12"/>
      <c r="H26" s="12"/>
      <c r="I26" s="12"/>
      <c r="J26" s="12"/>
      <c r="K26" s="12"/>
      <c r="L26" s="12"/>
      <c r="M26" s="11"/>
    </row>
  </sheetData>
  <sheetProtection sheet="1" objects="1" scenarios="1"/>
  <mergeCells count="2">
    <mergeCell ref="B2:M2"/>
    <mergeCell ref="G4:L25"/>
  </mergeCells>
  <conditionalFormatting sqref="D10:D11 D14:D16 C20:D22 D4:D7">
    <cfRule type="notContainsBlanks" dxfId="1" priority="4">
      <formula>LEN(TRIM(C4))&gt;0</formula>
    </cfRule>
  </conditionalFormatting>
  <conditionalFormatting sqref="D24">
    <cfRule type="notContainsBlanks" dxfId="0" priority="1">
      <formula>LEN(TRIM(D24))&gt;0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B7E4B7AA-77E6-41FC-A372-6194135D2B2A}">
          <x14:formula1>
            <xm:f>'County AGRs'!$A$2:$A$73</xm:f>
          </x14:formula1>
          <xm:sqref>D4 D9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CDC79-23D0-459C-B2BA-6F3EE13DE82C}">
  <dimension ref="A1:B73"/>
  <sheetViews>
    <sheetView workbookViewId="0">
      <pane ySplit="1" topLeftCell="A2" activePane="bottomLeft" state="frozen"/>
      <selection pane="bottomLeft"/>
    </sheetView>
  </sheetViews>
  <sheetFormatPr defaultRowHeight="15" x14ac:dyDescent="0.25"/>
  <cols>
    <col min="1" max="1" width="20.28515625" customWidth="1"/>
    <col min="2" max="2" width="25.28515625" customWidth="1"/>
  </cols>
  <sheetData>
    <row r="1" spans="1:2" ht="18" customHeight="1" x14ac:dyDescent="0.25">
      <c r="A1" s="32" t="s">
        <v>0</v>
      </c>
      <c r="B1" s="32" t="s">
        <v>1</v>
      </c>
    </row>
    <row r="2" spans="1:2" ht="15" customHeight="1" x14ac:dyDescent="0.25">
      <c r="A2" s="33" t="s">
        <v>2</v>
      </c>
      <c r="B2" s="34">
        <v>1E-3</v>
      </c>
    </row>
    <row r="3" spans="1:2" ht="15" customHeight="1" x14ac:dyDescent="0.25">
      <c r="A3" s="33" t="s">
        <v>5</v>
      </c>
      <c r="B3" s="34">
        <v>1E-3</v>
      </c>
    </row>
    <row r="4" spans="1:2" ht="15" customHeight="1" x14ac:dyDescent="0.25">
      <c r="A4" s="33" t="s">
        <v>8</v>
      </c>
      <c r="B4" s="34">
        <v>3.0000000000000001E-3</v>
      </c>
    </row>
    <row r="5" spans="1:2" ht="15" customHeight="1" x14ac:dyDescent="0.25">
      <c r="A5" s="33" t="s">
        <v>11</v>
      </c>
      <c r="B5" s="34">
        <v>2E-3</v>
      </c>
    </row>
    <row r="6" spans="1:2" ht="15" customHeight="1" x14ac:dyDescent="0.25">
      <c r="A6" s="33" t="s">
        <v>14</v>
      </c>
      <c r="B6" s="34">
        <v>3.0000000000000001E-3</v>
      </c>
    </row>
    <row r="7" spans="1:2" ht="15" customHeight="1" x14ac:dyDescent="0.25">
      <c r="A7" s="33" t="s">
        <v>17</v>
      </c>
      <c r="B7" s="34">
        <v>2E-3</v>
      </c>
    </row>
    <row r="8" spans="1:2" ht="15" customHeight="1" x14ac:dyDescent="0.25">
      <c r="A8" s="33" t="s">
        <v>20</v>
      </c>
      <c r="B8" s="34">
        <v>3.0000000000000001E-3</v>
      </c>
    </row>
    <row r="9" spans="1:2" ht="15" customHeight="1" x14ac:dyDescent="0.25">
      <c r="A9" s="33" t="s">
        <v>23</v>
      </c>
      <c r="B9" s="34">
        <v>4.0000000000000001E-3</v>
      </c>
    </row>
    <row r="10" spans="1:2" ht="15" customHeight="1" x14ac:dyDescent="0.25">
      <c r="A10" s="33" t="s">
        <v>26</v>
      </c>
      <c r="B10" s="34">
        <v>6.0000000000000001E-3</v>
      </c>
    </row>
    <row r="11" spans="1:2" ht="15" customHeight="1" x14ac:dyDescent="0.25">
      <c r="A11" s="33" t="s">
        <v>29</v>
      </c>
      <c r="B11" s="34">
        <v>4.0000000000000001E-3</v>
      </c>
    </row>
    <row r="12" spans="1:2" ht="15" customHeight="1" x14ac:dyDescent="0.25">
      <c r="A12" s="33" t="s">
        <v>32</v>
      </c>
      <c r="B12" s="34">
        <v>2E-3</v>
      </c>
    </row>
    <row r="13" spans="1:2" ht="15" customHeight="1" x14ac:dyDescent="0.25">
      <c r="A13" s="33" t="s">
        <v>35</v>
      </c>
      <c r="B13" s="34">
        <v>1E-3</v>
      </c>
    </row>
    <row r="14" spans="1:2" ht="15" customHeight="1" x14ac:dyDescent="0.25">
      <c r="A14" s="33" t="s">
        <v>38</v>
      </c>
      <c r="B14" s="34">
        <v>4.0000000000000001E-3</v>
      </c>
    </row>
    <row r="15" spans="1:2" ht="15" customHeight="1" x14ac:dyDescent="0.25">
      <c r="A15" s="33" t="s">
        <v>41</v>
      </c>
      <c r="B15" s="34">
        <v>3.0000000000000001E-3</v>
      </c>
    </row>
    <row r="16" spans="1:2" ht="15" customHeight="1" x14ac:dyDescent="0.25">
      <c r="A16" s="33" t="s">
        <v>44</v>
      </c>
      <c r="B16" s="34">
        <v>8.0000000000000002E-3</v>
      </c>
    </row>
    <row r="17" spans="1:2" ht="15" customHeight="1" x14ac:dyDescent="0.25">
      <c r="A17" s="33" t="s">
        <v>47</v>
      </c>
      <c r="B17" s="34">
        <v>1E-3</v>
      </c>
    </row>
    <row r="18" spans="1:2" ht="15" customHeight="1" x14ac:dyDescent="0.25">
      <c r="A18" s="33" t="s">
        <v>50</v>
      </c>
      <c r="B18" s="34">
        <v>4.0000000000000001E-3</v>
      </c>
    </row>
    <row r="19" spans="1:2" ht="15" customHeight="1" x14ac:dyDescent="0.25">
      <c r="A19" s="33" t="s">
        <v>53</v>
      </c>
      <c r="B19" s="34">
        <v>4.0000000000000001E-3</v>
      </c>
    </row>
    <row r="20" spans="1:2" ht="15" customHeight="1" x14ac:dyDescent="0.25">
      <c r="A20" s="33" t="s">
        <v>56</v>
      </c>
      <c r="B20" s="34">
        <v>2E-3</v>
      </c>
    </row>
    <row r="21" spans="1:2" ht="15" customHeight="1" x14ac:dyDescent="0.25">
      <c r="A21" s="33" t="s">
        <v>59</v>
      </c>
      <c r="B21" s="34">
        <v>5.0000000000000001E-3</v>
      </c>
    </row>
    <row r="22" spans="1:2" ht="15" customHeight="1" x14ac:dyDescent="0.25">
      <c r="A22" s="33" t="s">
        <v>62</v>
      </c>
      <c r="B22" s="34">
        <v>2E-3</v>
      </c>
    </row>
    <row r="23" spans="1:2" ht="15" customHeight="1" x14ac:dyDescent="0.25">
      <c r="A23" s="33" t="s">
        <v>65</v>
      </c>
      <c r="B23" s="34">
        <v>3.0000000000000001E-3</v>
      </c>
    </row>
    <row r="24" spans="1:2" ht="15" customHeight="1" x14ac:dyDescent="0.25">
      <c r="A24" s="33" t="s">
        <v>68</v>
      </c>
      <c r="B24" s="34">
        <v>4.0000000000000001E-3</v>
      </c>
    </row>
    <row r="25" spans="1:2" ht="15" customHeight="1" x14ac:dyDescent="0.25">
      <c r="A25" s="33" t="s">
        <v>71</v>
      </c>
      <c r="B25" s="34">
        <v>2E-3</v>
      </c>
    </row>
    <row r="26" spans="1:2" ht="15" customHeight="1" x14ac:dyDescent="0.25">
      <c r="A26" s="33" t="s">
        <v>3</v>
      </c>
      <c r="B26" s="34">
        <v>2E-3</v>
      </c>
    </row>
    <row r="27" spans="1:2" ht="15" customHeight="1" x14ac:dyDescent="0.25">
      <c r="A27" s="33" t="s">
        <v>6</v>
      </c>
      <c r="B27" s="34">
        <v>2E-3</v>
      </c>
    </row>
    <row r="28" spans="1:2" ht="15" customHeight="1" x14ac:dyDescent="0.25">
      <c r="A28" s="33" t="s">
        <v>9</v>
      </c>
      <c r="B28" s="34">
        <v>3.0000000000000001E-3</v>
      </c>
    </row>
    <row r="29" spans="1:2" ht="15" customHeight="1" x14ac:dyDescent="0.25">
      <c r="A29" s="33" t="s">
        <v>12</v>
      </c>
      <c r="B29" s="34">
        <v>2E-3</v>
      </c>
    </row>
    <row r="30" spans="1:2" ht="15" customHeight="1" x14ac:dyDescent="0.25">
      <c r="A30" s="33" t="s">
        <v>15</v>
      </c>
      <c r="B30" s="34">
        <v>3.0000000000000001E-3</v>
      </c>
    </row>
    <row r="31" spans="1:2" ht="15" customHeight="1" x14ac:dyDescent="0.25">
      <c r="A31" s="33" t="s">
        <v>18</v>
      </c>
      <c r="B31" s="34">
        <v>6.0000000000000001E-3</v>
      </c>
    </row>
    <row r="32" spans="1:2" ht="15" customHeight="1" x14ac:dyDescent="0.25">
      <c r="A32" s="33" t="s">
        <v>21</v>
      </c>
      <c r="B32" s="34">
        <v>3.0000000000000001E-3</v>
      </c>
    </row>
    <row r="33" spans="1:2" ht="15" customHeight="1" x14ac:dyDescent="0.25">
      <c r="A33" s="33" t="s">
        <v>24</v>
      </c>
      <c r="B33" s="34">
        <v>3.0000000000000001E-3</v>
      </c>
    </row>
    <row r="34" spans="1:2" ht="15" customHeight="1" x14ac:dyDescent="0.25">
      <c r="A34" s="33" t="s">
        <v>27</v>
      </c>
      <c r="B34" s="34">
        <v>4.0000000000000001E-3</v>
      </c>
    </row>
    <row r="35" spans="1:2" ht="15" customHeight="1" x14ac:dyDescent="0.25">
      <c r="A35" s="33" t="s">
        <v>30</v>
      </c>
      <c r="B35" s="34">
        <v>2E-3</v>
      </c>
    </row>
    <row r="36" spans="1:2" ht="15" customHeight="1" x14ac:dyDescent="0.25">
      <c r="A36" s="33" t="s">
        <v>33</v>
      </c>
      <c r="B36" s="34">
        <v>1E-3</v>
      </c>
    </row>
    <row r="37" spans="1:2" ht="15" customHeight="1" x14ac:dyDescent="0.25">
      <c r="A37" s="33" t="s">
        <v>36</v>
      </c>
      <c r="B37" s="34">
        <v>2E-3</v>
      </c>
    </row>
    <row r="38" spans="1:2" ht="15" customHeight="1" x14ac:dyDescent="0.25">
      <c r="A38" s="33" t="s">
        <v>39</v>
      </c>
      <c r="B38" s="34">
        <v>3.0000000000000001E-3</v>
      </c>
    </row>
    <row r="39" spans="1:2" ht="15" customHeight="1" x14ac:dyDescent="0.25">
      <c r="A39" s="33" t="s">
        <v>42</v>
      </c>
      <c r="B39" s="34">
        <v>3.0000000000000001E-3</v>
      </c>
    </row>
    <row r="40" spans="1:2" ht="15" customHeight="1" x14ac:dyDescent="0.25">
      <c r="A40" s="33" t="s">
        <v>45</v>
      </c>
      <c r="B40" s="34">
        <v>2E-3</v>
      </c>
    </row>
    <row r="41" spans="1:2" ht="15" customHeight="1" x14ac:dyDescent="0.25">
      <c r="A41" s="33" t="s">
        <v>48</v>
      </c>
      <c r="B41" s="34">
        <v>2E-3</v>
      </c>
    </row>
    <row r="42" spans="1:2" ht="15" customHeight="1" x14ac:dyDescent="0.25">
      <c r="A42" s="33" t="s">
        <v>51</v>
      </c>
      <c r="B42" s="34">
        <v>3.0000000000000001E-3</v>
      </c>
    </row>
    <row r="43" spans="1:2" ht="15" customHeight="1" x14ac:dyDescent="0.25">
      <c r="A43" s="33" t="s">
        <v>54</v>
      </c>
      <c r="B43" s="34">
        <v>2E-3</v>
      </c>
    </row>
    <row r="44" spans="1:2" ht="15" customHeight="1" x14ac:dyDescent="0.25">
      <c r="A44" s="33" t="s">
        <v>57</v>
      </c>
      <c r="B44" s="34">
        <v>3.0000000000000001E-3</v>
      </c>
    </row>
    <row r="45" spans="1:2" ht="15" customHeight="1" x14ac:dyDescent="0.25">
      <c r="A45" s="33" t="s">
        <v>60</v>
      </c>
      <c r="B45" s="34">
        <v>4.0000000000000001E-3</v>
      </c>
    </row>
    <row r="46" spans="1:2" ht="15" customHeight="1" x14ac:dyDescent="0.25">
      <c r="A46" s="33" t="s">
        <v>63</v>
      </c>
      <c r="B46" s="34">
        <v>3.0000000000000001E-3</v>
      </c>
    </row>
    <row r="47" spans="1:2" ht="15" customHeight="1" x14ac:dyDescent="0.25">
      <c r="A47" s="33" t="s">
        <v>66</v>
      </c>
      <c r="B47" s="34">
        <v>4.0000000000000001E-3</v>
      </c>
    </row>
    <row r="48" spans="1:2" ht="15" customHeight="1" x14ac:dyDescent="0.25">
      <c r="A48" s="33" t="s">
        <v>69</v>
      </c>
      <c r="B48" s="34">
        <v>2E-3</v>
      </c>
    </row>
    <row r="49" spans="1:2" ht="15" customHeight="1" x14ac:dyDescent="0.25">
      <c r="A49" s="33" t="s">
        <v>72</v>
      </c>
      <c r="B49" s="34">
        <v>3.0000000000000001E-3</v>
      </c>
    </row>
    <row r="50" spans="1:2" ht="15" customHeight="1" x14ac:dyDescent="0.25">
      <c r="A50" s="33" t="s">
        <v>4</v>
      </c>
      <c r="B50" s="34">
        <v>3.0000000000000001E-3</v>
      </c>
    </row>
    <row r="51" spans="1:2" ht="15" customHeight="1" x14ac:dyDescent="0.25">
      <c r="A51" s="33" t="s">
        <v>7</v>
      </c>
      <c r="B51" s="34">
        <v>4.0000000000000001E-3</v>
      </c>
    </row>
    <row r="52" spans="1:2" ht="15" customHeight="1" x14ac:dyDescent="0.25">
      <c r="A52" s="33" t="s">
        <v>10</v>
      </c>
      <c r="B52" s="34">
        <v>1E-3</v>
      </c>
    </row>
    <row r="53" spans="1:2" ht="15" customHeight="1" x14ac:dyDescent="0.25">
      <c r="A53" s="33" t="s">
        <v>13</v>
      </c>
      <c r="B53" s="34">
        <v>4.0000000000000001E-3</v>
      </c>
    </row>
    <row r="54" spans="1:2" ht="15" customHeight="1" x14ac:dyDescent="0.25">
      <c r="A54" s="33" t="s">
        <v>16</v>
      </c>
      <c r="B54" s="34">
        <v>2E-3</v>
      </c>
    </row>
    <row r="55" spans="1:2" ht="15" customHeight="1" x14ac:dyDescent="0.25">
      <c r="A55" s="33" t="s">
        <v>19</v>
      </c>
      <c r="B55" s="34">
        <v>4.0000000000000001E-3</v>
      </c>
    </row>
    <row r="56" spans="1:2" ht="15" customHeight="1" x14ac:dyDescent="0.25">
      <c r="A56" s="33" t="s">
        <v>22</v>
      </c>
      <c r="B56" s="34">
        <v>2E-3</v>
      </c>
    </row>
    <row r="57" spans="1:2" ht="15" customHeight="1" x14ac:dyDescent="0.25">
      <c r="A57" s="33" t="s">
        <v>25</v>
      </c>
      <c r="B57" s="34">
        <v>2E-3</v>
      </c>
    </row>
    <row r="58" spans="1:2" ht="15" customHeight="1" x14ac:dyDescent="0.25">
      <c r="A58" s="33" t="s">
        <v>28</v>
      </c>
      <c r="B58" s="34">
        <v>4.0000000000000001E-3</v>
      </c>
    </row>
    <row r="59" spans="1:2" ht="15" customHeight="1" x14ac:dyDescent="0.25">
      <c r="A59" s="33" t="s">
        <v>31</v>
      </c>
      <c r="B59" s="34">
        <v>2E-3</v>
      </c>
    </row>
    <row r="60" spans="1:2" ht="15" customHeight="1" x14ac:dyDescent="0.25">
      <c r="A60" s="33" t="s">
        <v>34</v>
      </c>
      <c r="B60" s="34">
        <v>3.0000000000000001E-3</v>
      </c>
    </row>
    <row r="61" spans="1:2" ht="15" customHeight="1" x14ac:dyDescent="0.25">
      <c r="A61" s="33" t="s">
        <v>37</v>
      </c>
      <c r="B61" s="34">
        <v>4.0000000000000001E-3</v>
      </c>
    </row>
    <row r="62" spans="1:2" ht="15" customHeight="1" x14ac:dyDescent="0.25">
      <c r="A62" s="33" t="s">
        <v>40</v>
      </c>
      <c r="B62" s="34">
        <v>4.0000000000000001E-3</v>
      </c>
    </row>
    <row r="63" spans="1:2" ht="15" customHeight="1" x14ac:dyDescent="0.25">
      <c r="A63" s="33" t="s">
        <v>43</v>
      </c>
      <c r="B63" s="34">
        <v>3.0000000000000001E-3</v>
      </c>
    </row>
    <row r="64" spans="1:2" ht="15" customHeight="1" x14ac:dyDescent="0.25">
      <c r="A64" s="33" t="s">
        <v>46</v>
      </c>
      <c r="B64" s="34">
        <v>2E-3</v>
      </c>
    </row>
    <row r="65" spans="1:2" ht="15" customHeight="1" x14ac:dyDescent="0.25">
      <c r="A65" s="33" t="s">
        <v>49</v>
      </c>
      <c r="B65" s="34">
        <v>2E-3</v>
      </c>
    </row>
    <row r="66" spans="1:2" ht="15" customHeight="1" x14ac:dyDescent="0.25">
      <c r="A66" s="33" t="s">
        <v>52</v>
      </c>
      <c r="B66" s="34">
        <v>4.0000000000000001E-3</v>
      </c>
    </row>
    <row r="67" spans="1:2" ht="15" customHeight="1" x14ac:dyDescent="0.25">
      <c r="A67" s="33" t="s">
        <v>55</v>
      </c>
      <c r="B67" s="34">
        <v>3.0000000000000001E-3</v>
      </c>
    </row>
    <row r="68" spans="1:2" ht="15" customHeight="1" x14ac:dyDescent="0.25">
      <c r="A68" s="33" t="s">
        <v>58</v>
      </c>
      <c r="B68" s="34">
        <v>5.0000000000000001E-3</v>
      </c>
    </row>
    <row r="69" spans="1:2" ht="15" customHeight="1" x14ac:dyDescent="0.25">
      <c r="A69" s="33" t="s">
        <v>61</v>
      </c>
      <c r="B69" s="34">
        <v>4.0000000000000001E-3</v>
      </c>
    </row>
    <row r="70" spans="1:2" ht="15" customHeight="1" x14ac:dyDescent="0.25">
      <c r="A70" s="33" t="s">
        <v>64</v>
      </c>
      <c r="B70" s="34">
        <v>3.0000000000000001E-3</v>
      </c>
    </row>
    <row r="71" spans="1:2" ht="15" customHeight="1" x14ac:dyDescent="0.25">
      <c r="A71" s="33" t="s">
        <v>67</v>
      </c>
      <c r="B71" s="34">
        <v>2E-3</v>
      </c>
    </row>
    <row r="72" spans="1:2" ht="15" customHeight="1" x14ac:dyDescent="0.25">
      <c r="A72" s="33" t="s">
        <v>70</v>
      </c>
      <c r="B72" s="34">
        <v>4.0000000000000001E-3</v>
      </c>
    </row>
    <row r="73" spans="1:2" ht="15" customHeight="1" x14ac:dyDescent="0.25">
      <c r="A73" s="33" t="s">
        <v>73</v>
      </c>
      <c r="B73" s="34">
        <v>3.0000000000000001E-3</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2" ma:contentTypeDescription="Create a new document." ma:contentTypeScope="" ma:versionID="e84e99397d58fb10d4eb13022cdaac12">
  <xsd:schema xmlns:xsd="http://www.w3.org/2001/XMLSchema" xmlns:xs="http://www.w3.org/2001/XMLSchema" xmlns:p="http://schemas.microsoft.com/office/2006/metadata/properties" xmlns:ns1="http://schemas.microsoft.com/sharepoint/v3" xmlns:ns2="a8b72882-1d02-4704-8464-4e9c6e9dc531" targetNamespace="http://schemas.microsoft.com/office/2006/metadata/properties" ma:root="true" ma:fieldsID="1130da5a4dba49e90a4d167926946bc3" ns1:_="" ns2:_="">
    <xsd:import namespace="http://schemas.microsoft.com/sharepoint/v3"/>
    <xsd:import namespace="a8b72882-1d02-4704-8464-4e9c6e9dc531"/>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8b72882-1d02-4704-8464-4e9c6e9dc53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AF593DD-CE7D-41DB-9018-1B0E77C6D0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8b72882-1d02-4704-8464-4e9c6e9dc5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8BE57BF-3362-40AD-AE24-367682F30794}">
  <ds:schemaRefs>
    <ds:schemaRef ds:uri="http://schemas.microsoft.com/sharepoint/v3/contenttype/forms"/>
  </ds:schemaRefs>
</ds:datastoreItem>
</file>

<file path=customXml/itemProps3.xml><?xml version="1.0" encoding="utf-8"?>
<ds:datastoreItem xmlns:ds="http://schemas.openxmlformats.org/officeDocument/2006/customXml" ds:itemID="{9163358E-B7EC-4853-9E55-98E0645AB321}">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Information</vt:lpstr>
      <vt:lpstr>Trendline Forecast</vt:lpstr>
      <vt:lpstr>County AGR Traffic Forecast</vt:lpstr>
      <vt:lpstr>County AGRs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Local Road Forecast Tool</dc:title>
  <dc:creator>JEPPSON, THOR</dc:creator>
  <cp:lastModifiedBy>Allison E. Martinson</cp:lastModifiedBy>
  <dcterms:created xsi:type="dcterms:W3CDTF">2022-05-24T13:50:55Z</dcterms:created>
  <dcterms:modified xsi:type="dcterms:W3CDTF">2023-09-05T18:26:48Z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0x010100E9B479DE97358D43AEB72738EE1F2D08</vt:lpwstr>
  </property>
</Properties>
</file>