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oxDrv\Box\DTSD\DTSD-BOS\Struct-Devel\Load Ratings\Freight and Permitting\Local\2026 Local OSOW Memo\"/>
    </mc:Choice>
  </mc:AlternateContent>
  <xr:revisionPtr revIDLastSave="0" documentId="13_ncr:1_{DD2F0D5B-1A20-4621-8FDA-DC6F685A1A84}" xr6:coauthVersionLast="47" xr6:coauthVersionMax="47" xr10:uidLastSave="{00000000-0000-0000-0000-000000000000}"/>
  <bookViews>
    <workbookView xWindow="28680" yWindow="-120" windowWidth="29040" windowHeight="15720" xr2:uid="{2E3A4DA1-1678-462B-B562-B38C74901B27}"/>
  </bookViews>
  <sheets>
    <sheet name="PermitEvaluationAid" sheetId="3" r:id="rId1"/>
    <sheet name="Example-LoadRatingSummaryForm" sheetId="5" r:id="rId2"/>
    <sheet name="Example-CapacityTab" sheetId="6" r:id="rId3"/>
  </sheets>
  <definedNames>
    <definedName name="_xlnm.Print_Area" localSheetId="2">'Example-CapacityTab'!#REF!</definedName>
    <definedName name="_xlnm.Print_Area" localSheetId="1">'Example-LoadRatingSummaryForm'!#REF!</definedName>
    <definedName name="_xlnm.Print_Area" localSheetId="0">PermitEvaluationAid!$B$1:$S$73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3" l="1"/>
  <c r="X12" i="3" s="1"/>
  <c r="V10" i="3"/>
  <c r="X10" i="3" s="1"/>
  <c r="V7" i="3"/>
  <c r="X7" i="3" s="1"/>
  <c r="V6" i="3" l="1"/>
  <c r="X6" i="3" s="1"/>
  <c r="V8" i="3"/>
  <c r="X8" i="3" s="1"/>
  <c r="V9" i="3"/>
  <c r="X9" i="3" s="1"/>
  <c r="V11" i="3"/>
  <c r="X11" i="3" s="1"/>
  <c r="V13" i="3"/>
  <c r="X13" i="3" s="1"/>
  <c r="V14" i="3"/>
  <c r="X14" i="3" s="1"/>
  <c r="V15" i="3"/>
  <c r="X15" i="3" s="1"/>
  <c r="V16" i="3"/>
  <c r="X16" i="3" s="1"/>
  <c r="V17" i="3"/>
  <c r="X17" i="3" s="1"/>
  <c r="V18" i="3"/>
  <c r="X18" i="3" s="1"/>
  <c r="V19" i="3"/>
  <c r="X19" i="3" s="1"/>
  <c r="V20" i="3"/>
  <c r="X20" i="3" s="1"/>
  <c r="V21" i="3"/>
  <c r="X21" i="3" s="1"/>
  <c r="V22" i="3"/>
  <c r="X22" i="3" s="1"/>
  <c r="V23" i="3"/>
  <c r="X23" i="3" s="1"/>
  <c r="V24" i="3"/>
  <c r="X24" i="3" s="1"/>
  <c r="V25" i="3"/>
  <c r="X25" i="3" s="1"/>
  <c r="V26" i="3" l="1"/>
  <c r="W5" i="3" l="1"/>
  <c r="X26" i="3"/>
  <c r="I24" i="3"/>
  <c r="I23" i="3"/>
  <c r="I22" i="3"/>
  <c r="I21" i="3"/>
  <c r="I20" i="3"/>
  <c r="I19" i="3"/>
  <c r="I18" i="3"/>
  <c r="I17" i="3"/>
  <c r="I16" i="3"/>
  <c r="I15" i="3"/>
  <c r="D29" i="3"/>
  <c r="C29" i="3"/>
  <c r="E10" i="3"/>
  <c r="W7" i="3" s="1"/>
  <c r="W29" i="3" l="1"/>
  <c r="V34" i="3"/>
  <c r="V33" i="3"/>
  <c r="V120" i="3"/>
  <c r="V123" i="3"/>
  <c r="V122" i="3"/>
  <c r="V121" i="3"/>
  <c r="V119" i="3"/>
  <c r="V100" i="3"/>
  <c r="V99" i="3"/>
  <c r="V101" i="3"/>
  <c r="V102" i="3"/>
  <c r="V69" i="3"/>
  <c r="V68" i="3"/>
  <c r="V67" i="3"/>
  <c r="V66" i="3"/>
  <c r="V72" i="3"/>
  <c r="V71" i="3"/>
  <c r="V70" i="3"/>
  <c r="V93" i="3"/>
  <c r="V92" i="3"/>
  <c r="V89" i="3"/>
  <c r="V91" i="3"/>
  <c r="V90" i="3"/>
  <c r="V113" i="3"/>
  <c r="V112" i="3"/>
  <c r="V111" i="3"/>
  <c r="V110" i="3"/>
  <c r="V109" i="3"/>
  <c r="V108" i="3"/>
  <c r="V82" i="3"/>
  <c r="V81" i="3"/>
  <c r="V80" i="3"/>
  <c r="V79" i="3"/>
  <c r="V83" i="3"/>
  <c r="V78" i="3"/>
  <c r="V56" i="3"/>
  <c r="V55" i="3"/>
  <c r="V58" i="3"/>
  <c r="V57" i="3"/>
  <c r="V60" i="3"/>
  <c r="V59" i="3"/>
  <c r="V131" i="3"/>
  <c r="V130" i="3"/>
  <c r="V129" i="3"/>
  <c r="V48" i="3"/>
  <c r="V47" i="3"/>
  <c r="V46" i="3"/>
  <c r="V45" i="3"/>
  <c r="V44" i="3"/>
  <c r="V49" i="3"/>
  <c r="X29" i="3"/>
  <c r="X34" i="3" s="1"/>
  <c r="V37" i="3"/>
  <c r="V36" i="3"/>
  <c r="V35" i="3"/>
  <c r="V32" i="3"/>
  <c r="V31" i="3"/>
  <c r="V38" i="3"/>
  <c r="E11" i="3"/>
  <c r="X33" i="3" l="1"/>
  <c r="X31" i="3"/>
  <c r="X42" i="3"/>
  <c r="X38" i="3"/>
  <c r="X39" i="3"/>
  <c r="X35" i="3"/>
  <c r="X36" i="3"/>
  <c r="X32" i="3"/>
  <c r="X37" i="3"/>
  <c r="E12" i="3"/>
  <c r="W8" i="3"/>
  <c r="V94" i="3"/>
  <c r="W87" i="3" s="1"/>
  <c r="V84" i="3"/>
  <c r="W76" i="3" s="1"/>
  <c r="V132" i="3"/>
  <c r="W127" i="3" s="1"/>
  <c r="V61" i="3"/>
  <c r="W53" i="3" s="1"/>
  <c r="V73" i="3"/>
  <c r="W64" i="3" s="1"/>
  <c r="V124" i="3"/>
  <c r="W117" i="3" s="1"/>
  <c r="V114" i="3"/>
  <c r="W106" i="3" s="1"/>
  <c r="V103" i="3"/>
  <c r="W97" i="3" s="1"/>
  <c r="V50" i="3"/>
  <c r="W42" i="3" s="1"/>
  <c r="X53" i="3" l="1"/>
  <c r="X45" i="3"/>
  <c r="X49" i="3"/>
  <c r="X47" i="3"/>
  <c r="X50" i="3"/>
  <c r="X48" i="3"/>
  <c r="X46" i="3"/>
  <c r="X44" i="3"/>
  <c r="E13" i="3"/>
  <c r="W10" i="3" s="1"/>
  <c r="W9" i="3"/>
  <c r="V39" i="3"/>
  <c r="X64" i="3" l="1"/>
  <c r="X61" i="3"/>
  <c r="X56" i="3"/>
  <c r="X60" i="3"/>
  <c r="X59" i="3"/>
  <c r="X55" i="3"/>
  <c r="X58" i="3"/>
  <c r="X57" i="3"/>
  <c r="E14" i="3"/>
  <c r="X76" i="3" l="1"/>
  <c r="X71" i="3"/>
  <c r="X66" i="3"/>
  <c r="X68" i="3"/>
  <c r="X73" i="3"/>
  <c r="X69" i="3"/>
  <c r="X72" i="3"/>
  <c r="X67" i="3"/>
  <c r="X70" i="3"/>
  <c r="E15" i="3"/>
  <c r="W12" i="3" s="1"/>
  <c r="W11" i="3"/>
  <c r="X87" i="3" l="1"/>
  <c r="X79" i="3"/>
  <c r="X81" i="3"/>
  <c r="X84" i="3"/>
  <c r="X83" i="3"/>
  <c r="X82" i="3"/>
  <c r="X80" i="3"/>
  <c r="X78" i="3"/>
  <c r="E16" i="3"/>
  <c r="W13" i="3" l="1"/>
  <c r="E17" i="3"/>
  <c r="X97" i="3"/>
  <c r="X92" i="3"/>
  <c r="X91" i="3"/>
  <c r="X90" i="3"/>
  <c r="X89" i="3"/>
  <c r="X94" i="3"/>
  <c r="X93" i="3"/>
  <c r="W14" i="3" l="1"/>
  <c r="E18" i="3"/>
  <c r="X106" i="3"/>
  <c r="X100" i="3"/>
  <c r="X103" i="3"/>
  <c r="X102" i="3"/>
  <c r="X99" i="3"/>
  <c r="X101" i="3"/>
  <c r="W15" i="3" l="1"/>
  <c r="E19" i="3"/>
  <c r="X117" i="3"/>
  <c r="X112" i="3"/>
  <c r="X114" i="3"/>
  <c r="X111" i="3"/>
  <c r="X108" i="3"/>
  <c r="X110" i="3"/>
  <c r="X113" i="3"/>
  <c r="X109" i="3"/>
  <c r="W16" i="3" l="1"/>
  <c r="E20" i="3"/>
  <c r="X127" i="3"/>
  <c r="X119" i="3"/>
  <c r="X122" i="3"/>
  <c r="X123" i="3"/>
  <c r="X121" i="3"/>
  <c r="X120" i="3"/>
  <c r="X124" i="3"/>
  <c r="W17" i="3" l="1"/>
  <c r="E21" i="3"/>
  <c r="X132" i="3"/>
  <c r="X130" i="3"/>
  <c r="X129" i="3"/>
  <c r="X131" i="3"/>
  <c r="W18" i="3" l="1"/>
  <c r="E22" i="3"/>
  <c r="W19" i="3" l="1"/>
  <c r="E23" i="3"/>
  <c r="W20" i="3" l="1"/>
  <c r="E24" i="3"/>
  <c r="W21" i="3" l="1"/>
  <c r="E25" i="3"/>
  <c r="W22" i="3" l="1"/>
  <c r="E26" i="3"/>
  <c r="W23" i="3" l="1"/>
  <c r="E27" i="3"/>
  <c r="W24" i="3" l="1"/>
  <c r="E28" i="3"/>
  <c r="W25" i="3" s="1"/>
</calcChain>
</file>

<file path=xl/sharedStrings.xml><?xml version="1.0" encoding="utf-8"?>
<sst xmlns="http://schemas.openxmlformats.org/spreadsheetml/2006/main" count="141" uniqueCount="60">
  <si>
    <t>Date:</t>
  </si>
  <si>
    <t>Permit ID:</t>
  </si>
  <si>
    <t>Axle No.</t>
  </si>
  <si>
    <t>Axle Weight (kips)</t>
  </si>
  <si>
    <t>Axle Location (ft)</t>
  </si>
  <si>
    <t>Chart Location</t>
  </si>
  <si>
    <t>Truck</t>
  </si>
  <si>
    <t>B-41-88</t>
  </si>
  <si>
    <t xml:space="preserve">Note: </t>
  </si>
  <si>
    <t>B-1-34</t>
  </si>
  <si>
    <t>Wis-SPV</t>
  </si>
  <si>
    <t>To view the most recent Load Rating Summary Form:</t>
  </si>
  <si>
    <t>Instructions:</t>
  </si>
  <si>
    <t>Type 3</t>
  </si>
  <si>
    <t>Axle Spacing (ft)</t>
  </si>
  <si>
    <t>Type 3S2</t>
  </si>
  <si>
    <t>---</t>
  </si>
  <si>
    <t>Type 3-3</t>
  </si>
  <si>
    <t>SU4</t>
  </si>
  <si>
    <t>SU5</t>
  </si>
  <si>
    <t>SU6</t>
  </si>
  <si>
    <t>SU7</t>
  </si>
  <si>
    <t>PUP</t>
  </si>
  <si>
    <t>Semi</t>
  </si>
  <si>
    <t>Include?</t>
  </si>
  <si>
    <t>Min.</t>
  </si>
  <si>
    <t>Yes</t>
  </si>
  <si>
    <t>TOTAL</t>
  </si>
  <si>
    <t>Agency:</t>
  </si>
  <si>
    <t>Bridge Evaluation Determination (Step 4)</t>
  </si>
  <si>
    <t>Truck Comparison Chart (Step 3)</t>
  </si>
  <si>
    <t>3. Enter the Wis-SPV MVW and/or other vehicles' Rating Factors</t>
  </si>
  <si>
    <t>If Rating Tab does not have data entered for bridges on common OSOW</t>
  </si>
  <si>
    <t>data entry. Alternatively, Capacity Tab may be used (see other example).</t>
  </si>
  <si>
    <t>Overweight Permit Bridge Evaluation Aid</t>
  </si>
  <si>
    <t>B-XX-XXX</t>
  </si>
  <si>
    <t>No</t>
  </si>
  <si>
    <t>Permit Truck Axle Weights and Spacing (Step 1)</t>
  </si>
  <si>
    <t>Evaluated By:</t>
  </si>
  <si>
    <t>HSIS Load Rating Data for Bridges (Step 2)</t>
  </si>
  <si>
    <r>
      <rPr>
        <b/>
        <sz val="11"/>
        <color theme="1"/>
        <rFont val="Calibri"/>
        <family val="2"/>
      </rPr>
      <t>1.</t>
    </r>
    <r>
      <rPr>
        <sz val="11"/>
        <color theme="1"/>
        <rFont val="Calibri"/>
        <family val="2"/>
      </rPr>
      <t xml:space="preserve"> Enter Permit Truck Axle Weight and Axle Spacing</t>
    </r>
  </si>
  <si>
    <r>
      <rPr>
        <b/>
        <sz val="11"/>
        <color theme="1"/>
        <rFont val="Calibri"/>
        <family val="2"/>
      </rPr>
      <t>2.</t>
    </r>
    <r>
      <rPr>
        <sz val="11"/>
        <color theme="1"/>
        <rFont val="Calibri"/>
        <family val="2"/>
      </rPr>
      <t xml:space="preserve"> Enter Bridge IDs and Load Rating Data. Examples using two HSIS data sources are shown in additional tabs.</t>
    </r>
  </si>
  <si>
    <r>
      <rPr>
        <b/>
        <sz val="11"/>
        <color theme="1"/>
        <rFont val="Calibri"/>
        <family val="2"/>
      </rPr>
      <t>3.</t>
    </r>
    <r>
      <rPr>
        <sz val="11"/>
        <color theme="1"/>
        <rFont val="Calibri"/>
        <family val="2"/>
      </rPr>
      <t xml:space="preserve"> Review Truck Comparison Chart below to view the Permit Vehicle configuration compared to the Wisconsin Standard Permit Vehicle (Wis-SPV) and other load rating trucks. Use the "Include?" column in Step 2 to include or omit any truck from the chart.</t>
    </r>
  </si>
  <si>
    <r>
      <rPr>
        <b/>
        <sz val="11"/>
        <color theme="1"/>
        <rFont val="Calibri"/>
        <family val="2"/>
      </rPr>
      <t>4.</t>
    </r>
    <r>
      <rPr>
        <sz val="11"/>
        <color theme="1"/>
        <rFont val="Calibri"/>
        <family val="2"/>
      </rPr>
      <t xml:space="preserve"> Record final decisions for approval, denial, or travel restrictions (if applicable).</t>
    </r>
  </si>
  <si>
    <r>
      <rPr>
        <b/>
        <sz val="11"/>
        <color theme="1"/>
        <rFont val="Calibri"/>
        <family val="2"/>
      </rPr>
      <t>5.</t>
    </r>
    <r>
      <rPr>
        <sz val="11"/>
        <color theme="1"/>
        <rFont val="Calibri"/>
        <family val="2"/>
      </rPr>
      <t xml:space="preserve"> If the comparison does not provide sufficient confidence in approval, or if load rating information available in HSIS appears to be outdated or inadquate for evaluation, Bureau of Structures Load Rating Unit may be contacted for assistance (</t>
    </r>
    <r>
      <rPr>
        <b/>
        <sz val="11"/>
        <color theme="1"/>
        <rFont val="Calibri"/>
        <family val="2"/>
      </rPr>
      <t>bridge.ratings@dot.wi.gov</t>
    </r>
    <r>
      <rPr>
        <sz val="11"/>
        <color theme="1"/>
        <rFont val="Calibri"/>
        <family val="2"/>
      </rPr>
      <t>).</t>
    </r>
  </si>
  <si>
    <r>
      <t xml:space="preserve">- This chart compares the </t>
    </r>
    <r>
      <rPr>
        <b/>
        <sz val="11"/>
        <color rgb="FFFF0000"/>
        <rFont val="Calibri"/>
        <family val="2"/>
      </rPr>
      <t>Permit Truck (in red)</t>
    </r>
    <r>
      <rPr>
        <sz val="11"/>
        <color theme="1"/>
        <rFont val="Calibri"/>
        <family val="2"/>
      </rPr>
      <t xml:space="preserve"> to standard load rating vehicle configurations.</t>
    </r>
  </si>
  <si>
    <r>
      <t xml:space="preserve">- The </t>
    </r>
    <r>
      <rPr>
        <b/>
        <sz val="11"/>
        <color theme="1"/>
        <rFont val="Calibri"/>
        <family val="2"/>
      </rPr>
      <t xml:space="preserve">Wisconsin Standard Permit vehicle (in black) </t>
    </r>
    <r>
      <rPr>
        <sz val="11"/>
        <color theme="1"/>
        <rFont val="Calibri"/>
        <family val="2"/>
      </rPr>
      <t>is the typically the best configuration comparison for single-trip permit loads.</t>
    </r>
  </si>
  <si>
    <r>
      <t xml:space="preserve">- The </t>
    </r>
    <r>
      <rPr>
        <b/>
        <sz val="11"/>
        <color theme="1" tint="0.34998626667073579"/>
        <rFont val="Calibri"/>
        <family val="2"/>
      </rPr>
      <t>PUP and Semi (in gray)</t>
    </r>
    <r>
      <rPr>
        <sz val="11"/>
        <color theme="1"/>
        <rFont val="Calibri"/>
        <family val="2"/>
      </rPr>
      <t xml:space="preserve"> represent logging trucks and other similar annual permit loads. Their configuration may also be a useful comparison for some single-trip permit loads.</t>
    </r>
  </si>
  <si>
    <r>
      <t xml:space="preserve">- The </t>
    </r>
    <r>
      <rPr>
        <b/>
        <sz val="11"/>
        <color theme="3" tint="0.249977111117893"/>
        <rFont val="Calibri"/>
        <family val="2"/>
      </rPr>
      <t>AASHTO legal vehicles (in blue)</t>
    </r>
    <r>
      <rPr>
        <sz val="11"/>
        <color theme="1"/>
        <rFont val="Calibri"/>
        <family val="2"/>
      </rPr>
      <t xml:space="preserve"> represent configurations used for legal limits and weight limit postings. The calculated maximum allowable loads may be useful for comparison to short, compact permit loads. </t>
    </r>
  </si>
  <si>
    <t>- For standard load rating vehicle configurations, the gross weight and axle weights are represented by their defined weight (in Ch. 45 of the Wisconsin Bridge Manual) multipled by the calculated rating factor.</t>
  </si>
  <si>
    <t>- Maximum gross weight is shown on the left as [Vehicle] x [Rating Factor] = [Maximum Gross Weight], with distribution of individual axle loads (in kips) shown above each axle.</t>
  </si>
  <si>
    <t>v.2026.03.25</t>
  </si>
  <si>
    <r>
      <t xml:space="preserve">Example bridge using </t>
    </r>
    <r>
      <rPr>
        <b/>
        <u/>
        <sz val="14"/>
        <color theme="1"/>
        <rFont val="Calibri"/>
        <family val="2"/>
      </rPr>
      <t xml:space="preserve">Load Rating Summary Form </t>
    </r>
    <r>
      <rPr>
        <u/>
        <sz val="14"/>
        <color theme="1"/>
        <rFont val="Calibri"/>
        <family val="2"/>
      </rPr>
      <t>data</t>
    </r>
  </si>
  <si>
    <r>
      <t xml:space="preserve">1. Go to the HSIS </t>
    </r>
    <r>
      <rPr>
        <b/>
        <sz val="11"/>
        <color theme="1"/>
        <rFont val="Calibri"/>
        <family val="2"/>
      </rPr>
      <t>Rating</t>
    </r>
    <r>
      <rPr>
        <sz val="11"/>
        <color theme="1"/>
        <rFont val="Calibri"/>
        <family val="2"/>
      </rPr>
      <t xml:space="preserve"> Tab</t>
    </r>
  </si>
  <si>
    <r>
      <t xml:space="preserve">2. Scroll to the bottom and click </t>
    </r>
    <r>
      <rPr>
        <b/>
        <sz val="11"/>
        <color theme="1"/>
        <rFont val="Calibri"/>
        <family val="2"/>
      </rPr>
      <t xml:space="preserve">Open Summary </t>
    </r>
    <r>
      <rPr>
        <sz val="11"/>
        <color theme="1"/>
        <rFont val="Calibri"/>
        <family val="2"/>
      </rPr>
      <t>to download the PDF.</t>
    </r>
  </si>
  <si>
    <r>
      <t xml:space="preserve">in the </t>
    </r>
    <r>
      <rPr>
        <b/>
        <sz val="11"/>
        <color theme="1"/>
        <rFont val="Calibri"/>
        <family val="2"/>
      </rPr>
      <t>PermitEvaluationAid</t>
    </r>
    <r>
      <rPr>
        <sz val="11"/>
        <color theme="1"/>
        <rFont val="Calibri"/>
        <family val="2"/>
      </rPr>
      <t xml:space="preserve"> tab.</t>
    </r>
  </si>
  <si>
    <r>
      <t xml:space="preserve">routes, contact </t>
    </r>
    <r>
      <rPr>
        <b/>
        <i/>
        <sz val="11"/>
        <color theme="1"/>
        <rFont val="Calibri"/>
        <family val="2"/>
      </rPr>
      <t>bridge.ratings@dot.wi.gov</t>
    </r>
    <r>
      <rPr>
        <i/>
        <sz val="11"/>
        <color theme="1"/>
        <rFont val="Calibri"/>
        <family val="2"/>
      </rPr>
      <t xml:space="preserve"> to request prioritization of</t>
    </r>
  </si>
  <si>
    <r>
      <t xml:space="preserve">Example bridge using </t>
    </r>
    <r>
      <rPr>
        <b/>
        <u/>
        <sz val="14"/>
        <color theme="1"/>
        <rFont val="Calibri"/>
        <family val="2"/>
      </rPr>
      <t xml:space="preserve">HSIS Capacity Tab </t>
    </r>
    <r>
      <rPr>
        <u/>
        <sz val="14"/>
        <color theme="1"/>
        <rFont val="Calibri"/>
        <family val="2"/>
      </rPr>
      <t>data</t>
    </r>
  </si>
  <si>
    <r>
      <t xml:space="preserve">The HSIS Capacity Tab does not include load rating values for specific vehicles other than the Design Vehicles (Inventory/Operating Rating) and the Wis-SPV (Max Vehicle Weight). The Wis-SPV is usually the best comparison for most single-trip OSOW permit loads.
The Capacity Tab has a cap of 250 kips for max vehicle weight. For loads exceeding the max vehicle weight in the Capacity Tab or with configurations that do not resemble the Wis-SPV, it is recommended to use data from the Rating Tab (see other example) or contact </t>
    </r>
    <r>
      <rPr>
        <b/>
        <sz val="11"/>
        <color theme="1"/>
        <rFont val="Calibri"/>
        <family val="2"/>
      </rPr>
      <t>bridge.ratings@dot.wi.gov</t>
    </r>
    <r>
      <rPr>
        <sz val="11"/>
        <color theme="1"/>
        <rFont val="Calibri"/>
        <family val="2"/>
      </rPr>
      <t xml:space="preserve"> to request assistance.</t>
    </r>
  </si>
  <si>
    <r>
      <rPr>
        <b/>
        <sz val="8"/>
        <color theme="1"/>
        <rFont val="Calibri"/>
        <family val="2"/>
      </rPr>
      <t xml:space="preserve">Disclaimer: </t>
    </r>
    <r>
      <rPr>
        <sz val="8"/>
        <color theme="1"/>
        <rFont val="Calibri"/>
        <family val="2"/>
      </rPr>
      <t>This worksheet is provided by WisDOT Bureau of Structures as a screening and documentation tool for local agencies to evaluate overweight permit loads on bridges. Users of this tool should check the WisDOT Bureau of Structures website regularly for updated versions.  It enables visual comparison of the permit vehicle to standard vehicle load ratings recorded in the Highway Structure Information System (HSIS). Load ratings recorded in HSIS are based on latest inspection and construction information provided to the Bureau of Structures. A delay may exist from the most recent inspection or construction until HSIS is updated (typically up to three months). Final decisions on all permit approvals are the responsibility of the bridge owner or its delegate.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</si>
</sst>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b/>
      <sz val="16"/>
      <color theme="1"/>
      <name val="Calibri"/>
      <family val="2"/>
    </font>
    <font>
      <sz val="11"/>
      <color theme="1"/>
      <name val="Calibri"/>
      <family val="2"/>
    </font>
    <font>
      <b/>
      <sz val="11"/>
      <color theme="1"/>
      <name val="Calibri"/>
      <family val="2"/>
    </font>
    <font>
      <sz val="10"/>
      <color theme="1"/>
      <name val="Calibri"/>
      <family val="2"/>
    </font>
    <font>
      <b/>
      <u/>
      <sz val="11"/>
      <color theme="1"/>
      <name val="Calibri"/>
      <family val="2"/>
    </font>
    <font>
      <b/>
      <sz val="11"/>
      <color rgb="FFFF0000"/>
      <name val="Calibri"/>
      <family val="2"/>
    </font>
    <font>
      <b/>
      <sz val="11"/>
      <color theme="1" tint="0.34998626667073579"/>
      <name val="Calibri"/>
      <family val="2"/>
    </font>
    <font>
      <b/>
      <sz val="11"/>
      <color theme="3" tint="0.249977111117893"/>
      <name val="Calibri"/>
      <family val="2"/>
    </font>
    <font>
      <sz val="8"/>
      <color theme="1"/>
      <name val="Calibri"/>
      <family val="2"/>
    </font>
    <font>
      <b/>
      <sz val="8"/>
      <color theme="1"/>
      <name val="Calibri"/>
      <family val="2"/>
    </font>
    <font>
      <u/>
      <sz val="14"/>
      <color theme="1"/>
      <name val="Calibri"/>
      <family val="2"/>
    </font>
    <font>
      <b/>
      <u/>
      <sz val="14"/>
      <color theme="1"/>
      <name val="Calibri"/>
      <family val="2"/>
    </font>
    <font>
      <i/>
      <sz val="11"/>
      <color theme="1"/>
      <name val="Calibri"/>
      <family val="2"/>
    </font>
    <font>
      <b/>
      <i/>
      <sz val="11"/>
      <color theme="1"/>
      <name val="Calibri"/>
      <family val="2"/>
    </font>
    <font>
      <u/>
      <sz val="11"/>
      <color theme="10"/>
      <name val="Aptos Narrow"/>
      <family val="2"/>
      <scheme val="minor"/>
    </font>
    <font>
      <u/>
      <sz val="10"/>
      <color theme="10"/>
      <name val="Calibri"/>
      <family val="2"/>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cellStyleXfs>
  <cellXfs count="98">
    <xf numFmtId="0" fontId="0" fillId="0" borderId="0" xfId="0"/>
    <xf numFmtId="0" fontId="3" fillId="3" borderId="7" xfId="0" applyFont="1" applyFill="1" applyBorder="1" applyAlignment="1">
      <alignment horizontal="right"/>
    </xf>
    <xf numFmtId="0" fontId="2" fillId="3" borderId="0" xfId="0" applyFont="1" applyFill="1" applyBorder="1"/>
    <xf numFmtId="0" fontId="4" fillId="3" borderId="0" xfId="0" applyFont="1" applyFill="1" applyBorder="1" applyAlignment="1">
      <alignment horizontal="left" vertical="top" wrapText="1"/>
    </xf>
    <xf numFmtId="0" fontId="4" fillId="3" borderId="8" xfId="0" applyFont="1" applyFill="1" applyBorder="1" applyAlignment="1">
      <alignment horizontal="left" vertical="top" wrapText="1"/>
    </xf>
    <xf numFmtId="49" fontId="2" fillId="2" borderId="1" xfId="0" applyNumberFormat="1" applyFont="1" applyFill="1" applyBorder="1" applyAlignment="1" applyProtection="1">
      <alignment horizontal="center" shrinkToFit="1"/>
      <protection locked="0"/>
    </xf>
    <xf numFmtId="0" fontId="3" fillId="3" borderId="0" xfId="0" applyFont="1" applyFill="1" applyBorder="1" applyAlignment="1">
      <alignment horizontal="right"/>
    </xf>
    <xf numFmtId="14" fontId="2" fillId="2" borderId="1" xfId="0" applyNumberFormat="1" applyFont="1" applyFill="1" applyBorder="1" applyAlignment="1" applyProtection="1">
      <alignment horizontal="center" shrinkToFit="1"/>
      <protection locked="0"/>
    </xf>
    <xf numFmtId="0" fontId="5" fillId="3" borderId="0" xfId="0" applyFont="1" applyFill="1" applyBorder="1"/>
    <xf numFmtId="0" fontId="2" fillId="3" borderId="0" xfId="0" applyFont="1" applyFill="1" applyBorder="1" applyAlignment="1">
      <alignment horizontal="center"/>
    </xf>
    <xf numFmtId="0" fontId="2" fillId="3" borderId="8" xfId="0" applyFont="1" applyFill="1" applyBorder="1"/>
    <xf numFmtId="0" fontId="2" fillId="2" borderId="1" xfId="0" applyNumberFormat="1" applyFont="1" applyFill="1" applyBorder="1" applyAlignment="1" applyProtection="1">
      <alignment horizontal="center" shrinkToFit="1"/>
      <protection locked="0"/>
    </xf>
    <xf numFmtId="0" fontId="2" fillId="3" borderId="7" xfId="0" applyFont="1" applyFill="1" applyBorder="1"/>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1" xfId="0" quotePrefix="1" applyFont="1" applyFill="1" applyBorder="1" applyAlignment="1">
      <alignment horizontal="center"/>
    </xf>
    <xf numFmtId="1" fontId="2" fillId="3" borderId="1" xfId="0" applyNumberFormat="1" applyFont="1" applyFill="1" applyBorder="1" applyAlignment="1">
      <alignment horizontal="center"/>
    </xf>
    <xf numFmtId="0" fontId="2" fillId="2" borderId="1" xfId="0" applyFont="1" applyFill="1" applyBorder="1" applyAlignment="1" applyProtection="1">
      <alignment horizontal="center"/>
      <protection locked="0"/>
    </xf>
    <xf numFmtId="0" fontId="2" fillId="3" borderId="0" xfId="0" applyFont="1" applyFill="1" applyBorder="1" applyAlignment="1">
      <alignment vertical="top" wrapText="1"/>
    </xf>
    <xf numFmtId="0" fontId="3" fillId="3" borderId="1" xfId="0" applyFont="1" applyFill="1" applyBorder="1"/>
    <xf numFmtId="0" fontId="3" fillId="2" borderId="1" xfId="0" applyFont="1" applyFill="1" applyBorder="1" applyAlignment="1" applyProtection="1">
      <alignment horizontal="center" shrinkToFit="1"/>
      <protection locked="0"/>
    </xf>
    <xf numFmtId="0" fontId="2" fillId="3" borderId="1" xfId="0" applyFont="1" applyFill="1" applyBorder="1"/>
    <xf numFmtId="1" fontId="3" fillId="3" borderId="1" xfId="0" applyNumberFormat="1" applyFont="1" applyFill="1" applyBorder="1" applyAlignment="1">
      <alignment horizontal="center"/>
    </xf>
    <xf numFmtId="0" fontId="3" fillId="3" borderId="0" xfId="0" applyFont="1" applyFill="1" applyBorder="1" applyAlignment="1">
      <alignment horizontal="left"/>
    </xf>
    <xf numFmtId="0" fontId="3" fillId="3" borderId="8" xfId="0" applyFont="1" applyFill="1" applyBorder="1" applyAlignment="1">
      <alignment horizontal="left"/>
    </xf>
    <xf numFmtId="0" fontId="5" fillId="3" borderId="7" xfId="0" applyFont="1" applyFill="1" applyBorder="1"/>
    <xf numFmtId="0" fontId="2" fillId="3" borderId="9" xfId="0" applyFont="1" applyFill="1" applyBorder="1"/>
    <xf numFmtId="0" fontId="2" fillId="3" borderId="10" xfId="0" applyFont="1" applyFill="1" applyBorder="1"/>
    <xf numFmtId="0" fontId="2" fillId="3" borderId="10" xfId="0" applyFont="1" applyFill="1" applyBorder="1" applyAlignment="1">
      <alignment horizontal="center"/>
    </xf>
    <xf numFmtId="0" fontId="2" fillId="3" borderId="11" xfId="0" applyFont="1" applyFill="1" applyBorder="1"/>
    <xf numFmtId="0" fontId="2" fillId="4" borderId="0" xfId="0" applyFont="1" applyFill="1"/>
    <xf numFmtId="0" fontId="2" fillId="4" borderId="0" xfId="0" applyFont="1" applyFill="1" applyAlignment="1">
      <alignment horizontal="center"/>
    </xf>
    <xf numFmtId="0" fontId="2" fillId="3" borderId="0" xfId="0" applyFont="1" applyFill="1"/>
    <xf numFmtId="0" fontId="11" fillId="3" borderId="0" xfId="0" applyFont="1" applyFill="1"/>
    <xf numFmtId="0" fontId="3" fillId="3" borderId="0" xfId="0" applyFont="1" applyFill="1"/>
    <xf numFmtId="0" fontId="3" fillId="2" borderId="1" xfId="0" applyFont="1" applyFill="1" applyBorder="1" applyAlignment="1">
      <alignment horizontal="center"/>
    </xf>
    <xf numFmtId="0" fontId="2" fillId="2" borderId="1" xfId="0" applyFont="1" applyFill="1" applyBorder="1" applyAlignment="1">
      <alignment horizontal="center"/>
    </xf>
    <xf numFmtId="0" fontId="13" fillId="3" borderId="0" xfId="0" applyFont="1" applyFill="1"/>
    <xf numFmtId="2" fontId="2" fillId="4" borderId="0" xfId="0" applyNumberFormat="1" applyFont="1" applyFill="1" applyAlignment="1">
      <alignment horizontal="center"/>
    </xf>
    <xf numFmtId="0" fontId="13" fillId="4" borderId="0" xfId="0" applyFont="1" applyFill="1" applyAlignment="1">
      <alignment horizontal="left" vertical="top" wrapText="1"/>
    </xf>
    <xf numFmtId="0" fontId="2" fillId="4" borderId="1" xfId="0" applyFont="1" applyFill="1" applyBorder="1" applyAlignment="1">
      <alignment horizontal="center"/>
    </xf>
    <xf numFmtId="164" fontId="2" fillId="4" borderId="1" xfId="0" applyNumberFormat="1" applyFont="1" applyFill="1" applyBorder="1" applyAlignment="1">
      <alignment horizontal="center"/>
    </xf>
    <xf numFmtId="1" fontId="2" fillId="4" borderId="1" xfId="0" applyNumberFormat="1" applyFont="1" applyFill="1" applyBorder="1" applyAlignment="1">
      <alignment horizontal="center"/>
    </xf>
    <xf numFmtId="2" fontId="2" fillId="4" borderId="1" xfId="0" applyNumberFormat="1" applyFont="1" applyFill="1" applyBorder="1" applyAlignment="1">
      <alignment horizontal="center"/>
    </xf>
    <xf numFmtId="0" fontId="3" fillId="4" borderId="0" xfId="0" applyFont="1" applyFill="1" applyBorder="1" applyAlignment="1">
      <alignment horizontal="center"/>
    </xf>
    <xf numFmtId="0" fontId="2" fillId="4" borderId="0" xfId="0" applyFont="1" applyFill="1" applyAlignment="1">
      <alignment vertical="top" wrapText="1"/>
    </xf>
    <xf numFmtId="0" fontId="3" fillId="4" borderId="1" xfId="0" applyFont="1" applyFill="1" applyBorder="1" applyAlignment="1">
      <alignment horizontal="center"/>
    </xf>
    <xf numFmtId="1" fontId="3" fillId="4" borderId="1" xfId="0" applyNumberFormat="1" applyFont="1" applyFill="1" applyBorder="1" applyAlignment="1">
      <alignment horizontal="center"/>
    </xf>
    <xf numFmtId="164" fontId="3" fillId="4" borderId="1" xfId="0" applyNumberFormat="1" applyFont="1" applyFill="1" applyBorder="1" applyAlignment="1">
      <alignment horizontal="center"/>
    </xf>
    <xf numFmtId="2" fontId="3" fillId="4" borderId="1" xfId="0" applyNumberFormat="1" applyFont="1" applyFill="1" applyBorder="1" applyAlignment="1">
      <alignment horizontal="center"/>
    </xf>
    <xf numFmtId="0" fontId="2" fillId="4" borderId="0" xfId="0" quotePrefix="1" applyFont="1" applyFill="1"/>
    <xf numFmtId="0" fontId="2" fillId="4" borderId="0" xfId="0" quotePrefix="1" applyFont="1" applyFill="1" applyAlignment="1">
      <alignment horizontal="left" vertical="top" wrapText="1"/>
    </xf>
    <xf numFmtId="2" fontId="2" fillId="2" borderId="1" xfId="0" applyNumberFormat="1" applyFont="1" applyFill="1" applyBorder="1" applyAlignment="1" applyProtection="1">
      <alignment horizontal="center"/>
      <protection locked="0"/>
    </xf>
    <xf numFmtId="0" fontId="2" fillId="2" borderId="1" xfId="0" applyNumberFormat="1" applyFont="1" applyFill="1" applyBorder="1" applyAlignment="1" applyProtection="1">
      <alignment horizontal="center"/>
      <protection locked="0"/>
    </xf>
    <xf numFmtId="0" fontId="2" fillId="3" borderId="1" xfId="0" applyNumberFormat="1" applyFont="1" applyFill="1" applyBorder="1" applyAlignment="1">
      <alignment horizontal="center"/>
    </xf>
    <xf numFmtId="0" fontId="4" fillId="3" borderId="9" xfId="0" applyFont="1" applyFill="1" applyBorder="1" applyAlignment="1">
      <alignment vertical="top"/>
    </xf>
    <xf numFmtId="0" fontId="4" fillId="3" borderId="10" xfId="0" applyFont="1" applyFill="1" applyBorder="1" applyAlignment="1">
      <alignment vertical="top"/>
    </xf>
    <xf numFmtId="0" fontId="4" fillId="3" borderId="11" xfId="0" applyFont="1" applyFill="1" applyBorder="1" applyAlignment="1">
      <alignment vertical="top"/>
    </xf>
    <xf numFmtId="0" fontId="16" fillId="3" borderId="10" xfId="1" applyFont="1" applyFill="1" applyBorder="1" applyAlignment="1">
      <alignment vertical="top"/>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1" xfId="0" applyFont="1" applyFill="1" applyBorder="1" applyAlignment="1">
      <alignment horizontal="left" vertical="top" wrapText="1"/>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1" fillId="3" borderId="5" xfId="0" applyFont="1" applyFill="1" applyBorder="1" applyAlignment="1">
      <alignment vertical="top"/>
    </xf>
    <xf numFmtId="0" fontId="1" fillId="3" borderId="6" xfId="0" applyFont="1" applyFill="1" applyBorder="1" applyAlignment="1">
      <alignment vertical="top"/>
    </xf>
    <xf numFmtId="0" fontId="1" fillId="3" borderId="12" xfId="0" applyFont="1" applyFill="1" applyBorder="1" applyAlignment="1">
      <alignment vertical="top"/>
    </xf>
    <xf numFmtId="0" fontId="3" fillId="5" borderId="1" xfId="0" applyFont="1" applyFill="1" applyBorder="1" applyAlignment="1">
      <alignment horizontal="center"/>
    </xf>
    <xf numFmtId="0" fontId="2" fillId="3" borderId="0" xfId="0" applyFont="1" applyFill="1" applyBorder="1" applyAlignment="1">
      <alignment horizontal="left"/>
    </xf>
    <xf numFmtId="0" fontId="2" fillId="3" borderId="8" xfId="0" applyFont="1" applyFill="1" applyBorder="1" applyAlignment="1">
      <alignment horizontal="left"/>
    </xf>
    <xf numFmtId="0" fontId="2" fillId="3" borderId="0" xfId="0" applyFont="1" applyFill="1" applyBorder="1" applyAlignment="1">
      <alignment horizontal="left" wrapText="1"/>
    </xf>
    <xf numFmtId="0" fontId="2" fillId="3" borderId="8" xfId="0" applyFont="1" applyFill="1" applyBorder="1" applyAlignment="1">
      <alignment horizontal="left" wrapText="1"/>
    </xf>
    <xf numFmtId="0" fontId="2" fillId="3" borderId="0"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7" xfId="0" quotePrefix="1" applyFont="1" applyFill="1" applyBorder="1" applyAlignment="1">
      <alignment horizontal="left"/>
    </xf>
    <xf numFmtId="0" fontId="2" fillId="3" borderId="0" xfId="0" quotePrefix="1" applyFont="1" applyFill="1" applyBorder="1" applyAlignment="1">
      <alignment horizontal="left"/>
    </xf>
    <xf numFmtId="0" fontId="2" fillId="3" borderId="8" xfId="0" quotePrefix="1" applyFont="1" applyFill="1" applyBorder="1" applyAlignment="1">
      <alignment horizontal="left"/>
    </xf>
    <xf numFmtId="0" fontId="2" fillId="3" borderId="7" xfId="0" quotePrefix="1" applyFont="1" applyFill="1" applyBorder="1" applyAlignment="1">
      <alignment horizontal="left" vertical="top" wrapText="1"/>
    </xf>
    <xf numFmtId="0" fontId="2" fillId="3" borderId="0" xfId="0" quotePrefix="1" applyFont="1" applyFill="1" applyBorder="1" applyAlignment="1">
      <alignment horizontal="left" vertical="top" wrapText="1"/>
    </xf>
    <xf numFmtId="0" fontId="2" fillId="3" borderId="8" xfId="0" quotePrefix="1" applyFont="1" applyFill="1" applyBorder="1" applyAlignment="1">
      <alignment horizontal="left" vertical="top" wrapText="1"/>
    </xf>
    <xf numFmtId="0" fontId="2" fillId="3" borderId="7" xfId="0" quotePrefix="1" applyFont="1" applyFill="1" applyBorder="1" applyAlignment="1">
      <alignment vertical="top" wrapText="1"/>
    </xf>
    <xf numFmtId="0" fontId="2" fillId="3" borderId="0" xfId="0" quotePrefix="1" applyFont="1" applyFill="1" applyBorder="1" applyAlignment="1">
      <alignment vertical="top" wrapText="1"/>
    </xf>
    <xf numFmtId="0" fontId="2" fillId="3" borderId="8" xfId="0" quotePrefix="1" applyFont="1" applyFill="1" applyBorder="1" applyAlignment="1">
      <alignment vertical="top" wrapText="1"/>
    </xf>
    <xf numFmtId="0" fontId="2" fillId="3"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56011867613367"/>
          <c:y val="3.2309834187791632E-2"/>
          <c:w val="0.77548705788868488"/>
          <c:h val="0.87865444582227126"/>
        </c:manualLayout>
      </c:layout>
      <c:scatterChart>
        <c:scatterStyle val="lineMarker"/>
        <c:varyColors val="0"/>
        <c:ser>
          <c:idx val="1"/>
          <c:order val="0"/>
          <c:tx>
            <c:strRef>
              <c:f>PermitEvaluationAid!$W$5</c:f>
              <c:strCache>
                <c:ptCount val="1"/>
                <c:pt idx="0">
                  <c:v>Permit Truck = 0 k   -</c:v>
                </c:pt>
              </c:strCache>
            </c:strRef>
          </c:tx>
          <c:spPr>
            <a:ln w="25400" cap="rnd">
              <a:solidFill>
                <a:srgbClr val="FF0000"/>
              </a:solidFill>
              <a:round/>
            </a:ln>
            <a:effectLst/>
          </c:spPr>
          <c:marker>
            <c:symbol val="circle"/>
            <c:size val="15"/>
            <c:spPr>
              <a:solidFill>
                <a:schemeClr val="bg1"/>
              </a:solidFill>
              <a:ln w="63500">
                <a:solidFill>
                  <a:srgbClr val="FF0000"/>
                </a:solidFill>
              </a:ln>
              <a:effectLst/>
            </c:spPr>
          </c:marker>
          <c:dPt>
            <c:idx val="20"/>
            <c:marker>
              <c:symbol val="none"/>
            </c:marker>
            <c:bubble3D val="0"/>
            <c:extLst>
              <c:ext xmlns:c16="http://schemas.microsoft.com/office/drawing/2014/chart" uri="{C3380CC4-5D6E-409C-BE32-E72D297353CC}">
                <c16:uniqueId val="{00000000-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B324-4449-875F-7AD9D6AFAB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B324-4449-875F-7AD9D6AFAB89}"/>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B324-4449-875F-7AD9D6AFAB89}"/>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B324-4449-875F-7AD9D6AFAB89}"/>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B324-4449-875F-7AD9D6AFAB89}"/>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B324-4449-875F-7AD9D6AFAB89}"/>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B324-4449-875F-7AD9D6AFAB89}"/>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B324-4449-875F-7AD9D6AFAB89}"/>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B324-4449-875F-7AD9D6AFAB89}"/>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B324-4449-875F-7AD9D6AFAB89}"/>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B324-4449-875F-7AD9D6AFAB89}"/>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B324-4449-875F-7AD9D6AFAB89}"/>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B324-4449-875F-7AD9D6AFAB89}"/>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B324-4449-875F-7AD9D6AFAB89}"/>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B324-4449-875F-7AD9D6AFAB89}"/>
                </c:ext>
              </c:extLst>
            </c:dLbl>
            <c:dLbl>
              <c:idx val="20"/>
              <c:tx>
                <c:rich>
                  <a:bodyPr/>
                  <a:lstStyle/>
                  <a:p>
                    <a:endParaRPr lang="en-US"/>
                  </a:p>
                </c:rich>
              </c:tx>
              <c:dLblPos val="l"/>
              <c:showLegendKey val="0"/>
              <c:showVal val="0"/>
              <c:showCatName val="0"/>
              <c:showSerName val="1"/>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B324-4449-875F-7AD9D6AFAB89}"/>
                </c:ext>
              </c:extLst>
            </c:dLbl>
            <c:spPr>
              <a:noFill/>
              <a:ln>
                <a:noFill/>
              </a:ln>
              <a:effectLst/>
            </c:spPr>
            <c:txPr>
              <a:bodyPr rot="0" spcFirstLastPara="1" vertOverflow="ellipsis" vert="horz" wrap="square" anchor="ctr" anchorCtr="1"/>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PermitEvaluationAid!$W$6:$W$26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xVal>
          <c:yVal>
            <c:numRef>
              <c:f>PermitEvaluationAid!$X$6:$X$26</c:f>
              <c:numCache>
                <c:formatCode>0.00</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5="http://schemas.microsoft.com/office/drawing/2012/chart" uri="{02D57815-91ED-43cb-92C2-25804820EDAC}">
              <c15:datalabelsRange>
                <c15:f>PermitEvaluationAid!$V$6:$V$25</c15:f>
                <c15:dlblRangeCache>
                  <c:ptCount val="20"/>
                </c15:dlblRangeCache>
              </c15:datalabelsRange>
            </c:ext>
            <c:ext xmlns:c16="http://schemas.microsoft.com/office/drawing/2014/chart" uri="{C3380CC4-5D6E-409C-BE32-E72D297353CC}">
              <c16:uniqueId val="{00000015-B324-4449-875F-7AD9D6AFAB89}"/>
            </c:ext>
          </c:extLst>
        </c:ser>
        <c:ser>
          <c:idx val="0"/>
          <c:order val="1"/>
          <c:tx>
            <c:strRef>
              <c:f>PermitEvaluationAid!$W$29</c:f>
              <c:strCache>
                <c:ptCount val="1"/>
                <c:pt idx="0">
                  <c:v>Wis-SPV x 0 = 0 k   -</c:v>
                </c:pt>
              </c:strCache>
            </c:strRef>
          </c:tx>
          <c:spPr>
            <a:ln w="25400" cap="rnd">
              <a:solidFill>
                <a:schemeClr val="tx1"/>
              </a:solidFill>
              <a:round/>
            </a:ln>
            <a:effectLst/>
          </c:spPr>
          <c:marker>
            <c:symbol val="circle"/>
            <c:size val="15"/>
            <c:spPr>
              <a:solidFill>
                <a:schemeClr val="bg1"/>
              </a:solidFill>
              <a:ln w="63500">
                <a:solidFill>
                  <a:schemeClr val="tx1"/>
                </a:solidFill>
              </a:ln>
              <a:effectLst/>
            </c:spPr>
          </c:marker>
          <c:dPt>
            <c:idx val="8"/>
            <c:marker>
              <c:symbol val="none"/>
            </c:marker>
            <c:bubble3D val="0"/>
            <c:extLst>
              <c:ext xmlns:c16="http://schemas.microsoft.com/office/drawing/2014/chart" uri="{C3380CC4-5D6E-409C-BE32-E72D297353CC}">
                <c16:uniqueId val="{00000016-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B324-4449-875F-7AD9D6AFAB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B324-4449-875F-7AD9D6AFAB89}"/>
                </c:ext>
              </c:extLst>
            </c:dLbl>
            <c:dLbl>
              <c:idx val="7"/>
              <c:tx>
                <c:rich>
                  <a:bodyPr/>
                  <a:lstStyle/>
                  <a:p>
                    <a:endParaRPr lang="en-US"/>
                  </a:p>
                </c:rich>
              </c:tx>
              <c:dLblPos val="t"/>
              <c:showLegendKey val="0"/>
              <c:showVal val="0"/>
              <c:showCatName val="0"/>
              <c:showSerName val="0"/>
              <c:showPercent val="0"/>
              <c:showBubbleSize val="0"/>
              <c:separator> </c:separator>
              <c:extLst>
                <c:ext xmlns:c15="http://schemas.microsoft.com/office/drawing/2012/chart" uri="{CE6537A1-D6FC-4f65-9D91-7224C49458BB}">
                  <c15:showDataLabelsRange val="1"/>
                </c:ext>
                <c:ext xmlns:c16="http://schemas.microsoft.com/office/drawing/2014/chart" uri="{C3380CC4-5D6E-409C-BE32-E72D297353CC}">
                  <c16:uniqueId val="{0000001E-B324-4449-875F-7AD9D6AFAB89}"/>
                </c:ext>
              </c:extLst>
            </c:dLbl>
            <c:dLbl>
              <c:idx val="8"/>
              <c:dLblPos val="l"/>
              <c:showLegendKey val="0"/>
              <c:showVal val="0"/>
              <c:showCatName val="0"/>
              <c:showSerName val="1"/>
              <c:showPercent val="0"/>
              <c:showBubbleSize val="0"/>
              <c:extLst>
                <c:ext xmlns:c15="http://schemas.microsoft.com/office/drawing/2012/chart" uri="{CE6537A1-D6FC-4f65-9D91-7224C49458BB}">
                  <c15:layout>
                    <c:manualLayout>
                      <c:w val="0.13179251438284595"/>
                      <c:h val="3.0019025975490117E-2"/>
                    </c:manualLayout>
                  </c15:layout>
                </c:ext>
                <c:ext xmlns:c16="http://schemas.microsoft.com/office/drawing/2014/chart" uri="{C3380CC4-5D6E-409C-BE32-E72D297353CC}">
                  <c16:uniqueId val="{00000016-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PermitEvaluationAid!$W$31:$W$39</c:f>
              <c:numCache>
                <c:formatCode>0</c:formatCode>
                <c:ptCount val="9"/>
                <c:pt idx="0">
                  <c:v>0</c:v>
                </c:pt>
                <c:pt idx="1">
                  <c:v>13</c:v>
                </c:pt>
                <c:pt idx="2">
                  <c:v>17</c:v>
                </c:pt>
                <c:pt idx="3">
                  <c:v>21</c:v>
                </c:pt>
                <c:pt idx="4">
                  <c:v>51</c:v>
                </c:pt>
                <c:pt idx="5">
                  <c:v>55</c:v>
                </c:pt>
                <c:pt idx="6">
                  <c:v>59</c:v>
                </c:pt>
                <c:pt idx="7">
                  <c:v>63</c:v>
                </c:pt>
                <c:pt idx="8">
                  <c:v>0</c:v>
                </c:pt>
              </c:numCache>
            </c:numRef>
          </c:xVal>
          <c:yVal>
            <c:numRef>
              <c:f>PermitEvaluationAid!$X$31:$X$39</c:f>
              <c:numCache>
                <c:formatCode>0.00</c:formatCode>
                <c:ptCount val="9"/>
                <c:pt idx="0">
                  <c:v>#N/A</c:v>
                </c:pt>
                <c:pt idx="1">
                  <c:v>#N/A</c:v>
                </c:pt>
                <c:pt idx="2">
                  <c:v>#N/A</c:v>
                </c:pt>
                <c:pt idx="3">
                  <c:v>#N/A</c:v>
                </c:pt>
                <c:pt idx="4">
                  <c:v>#N/A</c:v>
                </c:pt>
                <c:pt idx="5">
                  <c:v>#N/A</c:v>
                </c:pt>
                <c:pt idx="6">
                  <c:v>#N/A</c:v>
                </c:pt>
                <c:pt idx="7">
                  <c:v>#N/A</c:v>
                </c:pt>
                <c:pt idx="8">
                  <c:v>#N/A</c:v>
                </c:pt>
              </c:numCache>
            </c:numRef>
          </c:yVal>
          <c:smooth val="0"/>
          <c:extLst>
            <c:ext xmlns:c15="http://schemas.microsoft.com/office/drawing/2012/chart" uri="{02D57815-91ED-43cb-92C2-25804820EDAC}">
              <c15:datalabelsRange>
                <c15:f>PermitEvaluationAid!$V$31:$V$38</c15:f>
                <c15:dlblRangeCache>
                  <c:ptCount val="8"/>
                  <c:pt idx="0">
                    <c:v>0.0</c:v>
                  </c:pt>
                  <c:pt idx="1">
                    <c:v>0.0</c:v>
                  </c:pt>
                  <c:pt idx="2">
                    <c:v>0.0</c:v>
                  </c:pt>
                  <c:pt idx="3">
                    <c:v>0.0</c:v>
                  </c:pt>
                  <c:pt idx="4">
                    <c:v>0.0</c:v>
                  </c:pt>
                  <c:pt idx="5">
                    <c:v>0.0</c:v>
                  </c:pt>
                  <c:pt idx="6">
                    <c:v>0.0</c:v>
                  </c:pt>
                  <c:pt idx="7">
                    <c:v>0.0</c:v>
                  </c:pt>
                </c15:dlblRangeCache>
              </c15:datalabelsRange>
            </c:ext>
            <c:ext xmlns:c16="http://schemas.microsoft.com/office/drawing/2014/chart" uri="{C3380CC4-5D6E-409C-BE32-E72D297353CC}">
              <c16:uniqueId val="{0000001F-B324-4449-875F-7AD9D6AFAB89}"/>
            </c:ext>
          </c:extLst>
        </c:ser>
        <c:ser>
          <c:idx val="2"/>
          <c:order val="2"/>
          <c:tx>
            <c:strRef>
              <c:f>PermitEvaluationAid!$W$127</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3"/>
            <c:marker>
              <c:symbol val="none"/>
            </c:marker>
            <c:bubble3D val="0"/>
            <c:extLst>
              <c:ext xmlns:c16="http://schemas.microsoft.com/office/drawing/2014/chart" uri="{C3380CC4-5D6E-409C-BE32-E72D297353CC}">
                <c16:uniqueId val="{00000020-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B324-4449-875F-7AD9D6AFAB89}"/>
                </c:ext>
              </c:extLst>
            </c:dLbl>
            <c:dLbl>
              <c:idx val="3"/>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PermitEvaluationAid!$W$129:$W$132</c:f>
              <c:numCache>
                <c:formatCode>0</c:formatCode>
                <c:ptCount val="4"/>
                <c:pt idx="0">
                  <c:v>0</c:v>
                </c:pt>
                <c:pt idx="1">
                  <c:v>15</c:v>
                </c:pt>
                <c:pt idx="2">
                  <c:v>19</c:v>
                </c:pt>
                <c:pt idx="3">
                  <c:v>0</c:v>
                </c:pt>
              </c:numCache>
            </c:numRef>
          </c:xVal>
          <c:yVal>
            <c:numRef>
              <c:f>PermitEvaluationAid!$X$129:$X$132</c:f>
              <c:numCache>
                <c:formatCode>0.00</c:formatCode>
                <c:ptCount val="4"/>
                <c:pt idx="0">
                  <c:v>#N/A</c:v>
                </c:pt>
                <c:pt idx="1">
                  <c:v>#N/A</c:v>
                </c:pt>
                <c:pt idx="2">
                  <c:v>#N/A</c:v>
                </c:pt>
                <c:pt idx="3">
                  <c:v>#N/A</c:v>
                </c:pt>
              </c:numCache>
            </c:numRef>
          </c:yVal>
          <c:smooth val="0"/>
          <c:extLst>
            <c:ext xmlns:c15="http://schemas.microsoft.com/office/drawing/2012/chart" uri="{02D57815-91ED-43cb-92C2-25804820EDAC}">
              <c15:datalabelsRange>
                <c15:f>PermitEvaluationAid!$V$129:$V$131</c15:f>
                <c15:dlblRangeCache>
                  <c:ptCount val="3"/>
                  <c:pt idx="0">
                    <c:v>#VALUE!</c:v>
                  </c:pt>
                  <c:pt idx="1">
                    <c:v>#VALUE!</c:v>
                  </c:pt>
                  <c:pt idx="2">
                    <c:v>#VALUE!</c:v>
                  </c:pt>
                </c15:dlblRangeCache>
              </c15:datalabelsRange>
            </c:ext>
            <c:ext xmlns:c16="http://schemas.microsoft.com/office/drawing/2014/chart" uri="{C3380CC4-5D6E-409C-BE32-E72D297353CC}">
              <c16:uniqueId val="{00000024-B324-4449-875F-7AD9D6AFAB89}"/>
            </c:ext>
          </c:extLst>
        </c:ser>
        <c:ser>
          <c:idx val="3"/>
          <c:order val="3"/>
          <c:tx>
            <c:strRef>
              <c:f>PermitEvaluationAid!$W$117</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5"/>
            <c:marker>
              <c:symbol val="none"/>
            </c:marker>
            <c:bubble3D val="0"/>
            <c:extLst>
              <c:ext xmlns:c16="http://schemas.microsoft.com/office/drawing/2014/chart" uri="{C3380CC4-5D6E-409C-BE32-E72D297353CC}">
                <c16:uniqueId val="{00000025-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B324-4449-875F-7AD9D6AFAB89}"/>
                </c:ext>
              </c:extLst>
            </c:dLbl>
            <c:dLbl>
              <c:idx val="5"/>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PermitEvaluationAid!$W$119:$W$124</c:f>
              <c:numCache>
                <c:formatCode>0</c:formatCode>
                <c:ptCount val="6"/>
                <c:pt idx="0">
                  <c:v>0</c:v>
                </c:pt>
                <c:pt idx="1">
                  <c:v>11</c:v>
                </c:pt>
                <c:pt idx="2">
                  <c:v>15</c:v>
                </c:pt>
                <c:pt idx="3">
                  <c:v>37</c:v>
                </c:pt>
                <c:pt idx="4">
                  <c:v>41</c:v>
                </c:pt>
                <c:pt idx="5">
                  <c:v>0</c:v>
                </c:pt>
              </c:numCache>
            </c:numRef>
          </c:xVal>
          <c:yVal>
            <c:numRef>
              <c:f>PermitEvaluationAid!$X$119:$X$124</c:f>
              <c:numCache>
                <c:formatCode>0.00</c:formatCode>
                <c:ptCount val="6"/>
                <c:pt idx="0">
                  <c:v>#N/A</c:v>
                </c:pt>
                <c:pt idx="1">
                  <c:v>#N/A</c:v>
                </c:pt>
                <c:pt idx="2">
                  <c:v>#N/A</c:v>
                </c:pt>
                <c:pt idx="3">
                  <c:v>#N/A</c:v>
                </c:pt>
                <c:pt idx="4">
                  <c:v>#N/A</c:v>
                </c:pt>
                <c:pt idx="5">
                  <c:v>#N/A</c:v>
                </c:pt>
              </c:numCache>
            </c:numRef>
          </c:yVal>
          <c:smooth val="0"/>
          <c:extLst>
            <c:ext xmlns:c15="http://schemas.microsoft.com/office/drawing/2012/chart" uri="{02D57815-91ED-43cb-92C2-25804820EDAC}">
              <c15:datalabelsRange>
                <c15:f>PermitEvaluationAid!$V$119:$V$123</c15:f>
                <c15:dlblRangeCache>
                  <c:ptCount val="5"/>
                  <c:pt idx="0">
                    <c:v>#VALUE!</c:v>
                  </c:pt>
                  <c:pt idx="1">
                    <c:v>#VALUE!</c:v>
                  </c:pt>
                  <c:pt idx="2">
                    <c:v>#VALUE!</c:v>
                  </c:pt>
                  <c:pt idx="3">
                    <c:v>#VALUE!</c:v>
                  </c:pt>
                  <c:pt idx="4">
                    <c:v>#VALUE!</c:v>
                  </c:pt>
                </c15:dlblRangeCache>
              </c15:datalabelsRange>
            </c:ext>
            <c:ext xmlns:c16="http://schemas.microsoft.com/office/drawing/2014/chart" uri="{C3380CC4-5D6E-409C-BE32-E72D297353CC}">
              <c16:uniqueId val="{0000002B-B324-4449-875F-7AD9D6AFAB89}"/>
            </c:ext>
          </c:extLst>
        </c:ser>
        <c:ser>
          <c:idx val="4"/>
          <c:order val="4"/>
          <c:tx>
            <c:strRef>
              <c:f>PermitEvaluationAid!$W$106</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6"/>
            <c:marker>
              <c:symbol val="none"/>
            </c:marker>
            <c:bubble3D val="0"/>
            <c:extLst>
              <c:ext xmlns:c16="http://schemas.microsoft.com/office/drawing/2014/chart" uri="{C3380CC4-5D6E-409C-BE32-E72D297353CC}">
                <c16:uniqueId val="{0000002C-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B324-4449-875F-7AD9D6AFAB89}"/>
                </c:ext>
              </c:extLst>
            </c:dLbl>
            <c:dLbl>
              <c:idx val="6"/>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C-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PermitEvaluationAid!$W$108:$W$114</c:f>
              <c:numCache>
                <c:formatCode>0</c:formatCode>
                <c:ptCount val="7"/>
                <c:pt idx="0">
                  <c:v>0</c:v>
                </c:pt>
                <c:pt idx="1">
                  <c:v>15</c:v>
                </c:pt>
                <c:pt idx="2">
                  <c:v>19</c:v>
                </c:pt>
                <c:pt idx="3">
                  <c:v>34</c:v>
                </c:pt>
                <c:pt idx="4">
                  <c:v>50</c:v>
                </c:pt>
                <c:pt idx="5">
                  <c:v>54</c:v>
                </c:pt>
                <c:pt idx="6">
                  <c:v>0</c:v>
                </c:pt>
              </c:numCache>
            </c:numRef>
          </c:xVal>
          <c:yVal>
            <c:numRef>
              <c:f>PermitEvaluationAid!$X$108:$X$114</c:f>
              <c:numCache>
                <c:formatCode>0.00</c:formatCode>
                <c:ptCount val="7"/>
                <c:pt idx="0">
                  <c:v>#N/A</c:v>
                </c:pt>
                <c:pt idx="1">
                  <c:v>#N/A</c:v>
                </c:pt>
                <c:pt idx="2">
                  <c:v>#N/A</c:v>
                </c:pt>
                <c:pt idx="3">
                  <c:v>#N/A</c:v>
                </c:pt>
                <c:pt idx="4">
                  <c:v>#N/A</c:v>
                </c:pt>
                <c:pt idx="5">
                  <c:v>#N/A</c:v>
                </c:pt>
                <c:pt idx="6">
                  <c:v>#N/A</c:v>
                </c:pt>
              </c:numCache>
            </c:numRef>
          </c:yVal>
          <c:smooth val="0"/>
          <c:extLst>
            <c:ext xmlns:c15="http://schemas.microsoft.com/office/drawing/2012/chart" uri="{02D57815-91ED-43cb-92C2-25804820EDAC}">
              <c15:datalabelsRange>
                <c15:f>PermitEvaluationAid!$V$108:$V$113</c15:f>
                <c15:dlblRangeCache>
                  <c:ptCount val="6"/>
                  <c:pt idx="0">
                    <c:v>#VALUE!</c:v>
                  </c:pt>
                  <c:pt idx="1">
                    <c:v>#VALUE!</c:v>
                  </c:pt>
                  <c:pt idx="2">
                    <c:v>#VALUE!</c:v>
                  </c:pt>
                  <c:pt idx="3">
                    <c:v>#VALUE!</c:v>
                  </c:pt>
                  <c:pt idx="4">
                    <c:v>#VALUE!</c:v>
                  </c:pt>
                  <c:pt idx="5">
                    <c:v>#VALUE!</c:v>
                  </c:pt>
                </c15:dlblRangeCache>
              </c15:datalabelsRange>
            </c:ext>
            <c:ext xmlns:c16="http://schemas.microsoft.com/office/drawing/2014/chart" uri="{C3380CC4-5D6E-409C-BE32-E72D297353CC}">
              <c16:uniqueId val="{00000033-B324-4449-875F-7AD9D6AFAB89}"/>
            </c:ext>
          </c:extLst>
        </c:ser>
        <c:ser>
          <c:idx val="5"/>
          <c:order val="5"/>
          <c:tx>
            <c:strRef>
              <c:f>PermitEvaluationAid!$W$97</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4"/>
            <c:marker>
              <c:symbol val="none"/>
            </c:marker>
            <c:bubble3D val="0"/>
            <c:extLst>
              <c:ext xmlns:c16="http://schemas.microsoft.com/office/drawing/2014/chart" uri="{C3380CC4-5D6E-409C-BE32-E72D297353CC}">
                <c16:uniqueId val="{00000034-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B324-4449-875F-7AD9D6AFAB89}"/>
                </c:ext>
              </c:extLst>
            </c:dLbl>
            <c:dLbl>
              <c:idx val="4"/>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4-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PermitEvaluationAid!$W$99:$W$103</c:f>
              <c:numCache>
                <c:formatCode>0</c:formatCode>
                <c:ptCount val="5"/>
                <c:pt idx="0">
                  <c:v>0</c:v>
                </c:pt>
                <c:pt idx="1">
                  <c:v>10</c:v>
                </c:pt>
                <c:pt idx="2">
                  <c:v>14</c:v>
                </c:pt>
                <c:pt idx="3">
                  <c:v>18</c:v>
                </c:pt>
                <c:pt idx="4">
                  <c:v>0</c:v>
                </c:pt>
              </c:numCache>
            </c:numRef>
          </c:xVal>
          <c:yVal>
            <c:numRef>
              <c:f>PermitEvaluationAid!$X$99:$X$103</c:f>
              <c:numCache>
                <c:formatCode>0.00</c:formatCode>
                <c:ptCount val="5"/>
                <c:pt idx="0">
                  <c:v>#N/A</c:v>
                </c:pt>
                <c:pt idx="1">
                  <c:v>#N/A</c:v>
                </c:pt>
                <c:pt idx="2">
                  <c:v>#N/A</c:v>
                </c:pt>
                <c:pt idx="3">
                  <c:v>#N/A</c:v>
                </c:pt>
                <c:pt idx="4">
                  <c:v>#N/A</c:v>
                </c:pt>
              </c:numCache>
            </c:numRef>
          </c:yVal>
          <c:smooth val="0"/>
          <c:extLst>
            <c:ext xmlns:c15="http://schemas.microsoft.com/office/drawing/2012/chart" uri="{02D57815-91ED-43cb-92C2-25804820EDAC}">
              <c15:datalabelsRange>
                <c15:f>PermitEvaluationAid!$V$99:$V$102</c15:f>
                <c15:dlblRangeCache>
                  <c:ptCount val="4"/>
                  <c:pt idx="0">
                    <c:v>#VALUE!</c:v>
                  </c:pt>
                  <c:pt idx="1">
                    <c:v>#VALUE!</c:v>
                  </c:pt>
                  <c:pt idx="2">
                    <c:v>#VALUE!</c:v>
                  </c:pt>
                  <c:pt idx="3">
                    <c:v>#VALUE!</c:v>
                  </c:pt>
                </c15:dlblRangeCache>
              </c15:datalabelsRange>
            </c:ext>
            <c:ext xmlns:c16="http://schemas.microsoft.com/office/drawing/2014/chart" uri="{C3380CC4-5D6E-409C-BE32-E72D297353CC}">
              <c16:uniqueId val="{00000039-B324-4449-875F-7AD9D6AFAB89}"/>
            </c:ext>
          </c:extLst>
        </c:ser>
        <c:ser>
          <c:idx val="6"/>
          <c:order val="6"/>
          <c:tx>
            <c:strRef>
              <c:f>PermitEvaluationAid!$W$87</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5"/>
            <c:marker>
              <c:symbol val="none"/>
            </c:marker>
            <c:bubble3D val="0"/>
            <c:extLst>
              <c:ext xmlns:c16="http://schemas.microsoft.com/office/drawing/2014/chart" uri="{C3380CC4-5D6E-409C-BE32-E72D297353CC}">
                <c16:uniqueId val="{0000003A-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B324-4449-875F-7AD9D6AFAB89}"/>
                </c:ext>
              </c:extLst>
            </c:dLbl>
            <c:dLbl>
              <c:idx val="5"/>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A-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PermitEvaluationAid!$W$89:$W$94</c:f>
              <c:numCache>
                <c:formatCode>0</c:formatCode>
                <c:ptCount val="6"/>
                <c:pt idx="0">
                  <c:v>0</c:v>
                </c:pt>
                <c:pt idx="1">
                  <c:v>10</c:v>
                </c:pt>
                <c:pt idx="2">
                  <c:v>14</c:v>
                </c:pt>
                <c:pt idx="3">
                  <c:v>18</c:v>
                </c:pt>
                <c:pt idx="4">
                  <c:v>22</c:v>
                </c:pt>
                <c:pt idx="5">
                  <c:v>0</c:v>
                </c:pt>
              </c:numCache>
            </c:numRef>
          </c:xVal>
          <c:yVal>
            <c:numRef>
              <c:f>PermitEvaluationAid!$X$89:$X$94</c:f>
              <c:numCache>
                <c:formatCode>0.00</c:formatCode>
                <c:ptCount val="6"/>
                <c:pt idx="0">
                  <c:v>#N/A</c:v>
                </c:pt>
                <c:pt idx="1">
                  <c:v>#N/A</c:v>
                </c:pt>
                <c:pt idx="2">
                  <c:v>#N/A</c:v>
                </c:pt>
                <c:pt idx="3">
                  <c:v>#N/A</c:v>
                </c:pt>
                <c:pt idx="4">
                  <c:v>#N/A</c:v>
                </c:pt>
                <c:pt idx="5">
                  <c:v>#N/A</c:v>
                </c:pt>
              </c:numCache>
            </c:numRef>
          </c:yVal>
          <c:smooth val="0"/>
          <c:extLst>
            <c:ext xmlns:c15="http://schemas.microsoft.com/office/drawing/2012/chart" uri="{02D57815-91ED-43cb-92C2-25804820EDAC}">
              <c15:datalabelsRange>
                <c15:f>PermitEvaluationAid!$V$89:$V$93</c15:f>
                <c15:dlblRangeCache>
                  <c:ptCount val="5"/>
                  <c:pt idx="0">
                    <c:v>#VALUE!</c:v>
                  </c:pt>
                  <c:pt idx="1">
                    <c:v>#VALUE!</c:v>
                  </c:pt>
                  <c:pt idx="2">
                    <c:v>#VALUE!</c:v>
                  </c:pt>
                  <c:pt idx="3">
                    <c:v>#VALUE!</c:v>
                  </c:pt>
                  <c:pt idx="4">
                    <c:v>#VALUE!</c:v>
                  </c:pt>
                </c15:dlblRangeCache>
              </c15:datalabelsRange>
            </c:ext>
            <c:ext xmlns:c16="http://schemas.microsoft.com/office/drawing/2014/chart" uri="{C3380CC4-5D6E-409C-BE32-E72D297353CC}">
              <c16:uniqueId val="{00000040-B324-4449-875F-7AD9D6AFAB89}"/>
            </c:ext>
          </c:extLst>
        </c:ser>
        <c:ser>
          <c:idx val="7"/>
          <c:order val="7"/>
          <c:tx>
            <c:strRef>
              <c:f>PermitEvaluationAid!$W$76</c:f>
              <c:strCache>
                <c:ptCount val="1"/>
                <c:pt idx="0">
                  <c:v>#VALUE!</c:v>
                </c:pt>
              </c:strCache>
            </c:strRef>
          </c:tx>
          <c:spPr>
            <a:ln w="25400" cap="rnd">
              <a:solidFill>
                <a:schemeClr val="tx2">
                  <a:lumMod val="75000"/>
                  <a:lumOff val="25000"/>
                </a:schemeClr>
              </a:solidFill>
              <a:round/>
            </a:ln>
            <a:effectLst/>
          </c:spPr>
          <c:marker>
            <c:symbol val="circle"/>
            <c:size val="15"/>
            <c:spPr>
              <a:solidFill>
                <a:schemeClr val="bg1"/>
              </a:solidFill>
              <a:ln w="63500">
                <a:solidFill>
                  <a:schemeClr val="tx2">
                    <a:lumMod val="75000"/>
                    <a:lumOff val="25000"/>
                  </a:schemeClr>
                </a:solidFill>
              </a:ln>
              <a:effectLst/>
            </c:spPr>
          </c:marker>
          <c:dPt>
            <c:idx val="6"/>
            <c:marker>
              <c:symbol val="none"/>
            </c:marker>
            <c:bubble3D val="0"/>
            <c:extLst>
              <c:ext xmlns:c16="http://schemas.microsoft.com/office/drawing/2014/chart" uri="{C3380CC4-5D6E-409C-BE32-E72D297353CC}">
                <c16:uniqueId val="{00000041-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B324-4449-875F-7AD9D6AFAB89}"/>
                </c:ext>
              </c:extLst>
            </c:dLbl>
            <c:dLbl>
              <c:idx val="6"/>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PermitEvaluationAid!$W$78:$W$84</c:f>
              <c:numCache>
                <c:formatCode>0</c:formatCode>
                <c:ptCount val="7"/>
                <c:pt idx="0">
                  <c:v>0</c:v>
                </c:pt>
                <c:pt idx="1">
                  <c:v>10</c:v>
                </c:pt>
                <c:pt idx="2">
                  <c:v>14</c:v>
                </c:pt>
                <c:pt idx="3">
                  <c:v>18</c:v>
                </c:pt>
                <c:pt idx="4">
                  <c:v>22</c:v>
                </c:pt>
                <c:pt idx="5">
                  <c:v>26</c:v>
                </c:pt>
                <c:pt idx="6">
                  <c:v>0</c:v>
                </c:pt>
              </c:numCache>
            </c:numRef>
          </c:xVal>
          <c:yVal>
            <c:numRef>
              <c:f>PermitEvaluationAid!$X$78:$X$84</c:f>
              <c:numCache>
                <c:formatCode>0.00</c:formatCode>
                <c:ptCount val="7"/>
                <c:pt idx="0">
                  <c:v>#N/A</c:v>
                </c:pt>
                <c:pt idx="1">
                  <c:v>#N/A</c:v>
                </c:pt>
                <c:pt idx="2">
                  <c:v>#N/A</c:v>
                </c:pt>
                <c:pt idx="3">
                  <c:v>#N/A</c:v>
                </c:pt>
                <c:pt idx="4">
                  <c:v>#N/A</c:v>
                </c:pt>
                <c:pt idx="5">
                  <c:v>#N/A</c:v>
                </c:pt>
                <c:pt idx="6">
                  <c:v>#N/A</c:v>
                </c:pt>
              </c:numCache>
            </c:numRef>
          </c:yVal>
          <c:smooth val="0"/>
          <c:extLst>
            <c:ext xmlns:c15="http://schemas.microsoft.com/office/drawing/2012/chart" uri="{02D57815-91ED-43cb-92C2-25804820EDAC}">
              <c15:datalabelsRange>
                <c15:f>PermitEvaluationAid!$V$78:$V$83</c15:f>
                <c15:dlblRangeCache>
                  <c:ptCount val="6"/>
                  <c:pt idx="0">
                    <c:v>#VALUE!</c:v>
                  </c:pt>
                  <c:pt idx="1">
                    <c:v>#VALUE!</c:v>
                  </c:pt>
                  <c:pt idx="2">
                    <c:v>#VALUE!</c:v>
                  </c:pt>
                  <c:pt idx="3">
                    <c:v>#VALUE!</c:v>
                  </c:pt>
                  <c:pt idx="4">
                    <c:v>#VALUE!</c:v>
                  </c:pt>
                  <c:pt idx="5">
                    <c:v>#VALUE!</c:v>
                  </c:pt>
                </c15:dlblRangeCache>
              </c15:datalabelsRange>
            </c:ext>
            <c:ext xmlns:c16="http://schemas.microsoft.com/office/drawing/2014/chart" uri="{C3380CC4-5D6E-409C-BE32-E72D297353CC}">
              <c16:uniqueId val="{00000048-B324-4449-875F-7AD9D6AFAB89}"/>
            </c:ext>
          </c:extLst>
        </c:ser>
        <c:ser>
          <c:idx val="8"/>
          <c:order val="8"/>
          <c:tx>
            <c:strRef>
              <c:f>PermitEvaluationAid!$W$64</c:f>
              <c:strCache>
                <c:ptCount val="1"/>
                <c:pt idx="0">
                  <c:v>#VALUE!</c:v>
                </c:pt>
              </c:strCache>
            </c:strRef>
          </c:tx>
          <c:spPr>
            <a:ln w="25400" cap="rnd">
              <a:solidFill>
                <a:schemeClr val="tx1">
                  <a:lumMod val="65000"/>
                  <a:lumOff val="35000"/>
                </a:schemeClr>
              </a:solidFill>
              <a:round/>
            </a:ln>
            <a:effectLst/>
          </c:spPr>
          <c:marker>
            <c:symbol val="circle"/>
            <c:size val="15"/>
            <c:spPr>
              <a:solidFill>
                <a:schemeClr val="bg1"/>
              </a:solidFill>
              <a:ln w="63500">
                <a:solidFill>
                  <a:schemeClr val="tx2">
                    <a:lumMod val="75000"/>
                    <a:lumOff val="25000"/>
                  </a:schemeClr>
                </a:solidFill>
              </a:ln>
              <a:effectLst/>
            </c:spPr>
          </c:marker>
          <c:dPt>
            <c:idx val="7"/>
            <c:marker>
              <c:symbol val="none"/>
            </c:marker>
            <c:bubble3D val="0"/>
            <c:extLst>
              <c:ext xmlns:c16="http://schemas.microsoft.com/office/drawing/2014/chart" uri="{C3380CC4-5D6E-409C-BE32-E72D297353CC}">
                <c16:uniqueId val="{00000049-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B324-4449-875F-7AD9D6AFAB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B324-4449-875F-7AD9D6AFAB89}"/>
                </c:ext>
              </c:extLst>
            </c:dLbl>
            <c:dLbl>
              <c:idx val="7"/>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9-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PermitEvaluationAid!$W$66:$W$73</c:f>
              <c:numCache>
                <c:formatCode>0</c:formatCode>
                <c:ptCount val="8"/>
                <c:pt idx="0">
                  <c:v>0</c:v>
                </c:pt>
                <c:pt idx="1">
                  <c:v>10</c:v>
                </c:pt>
                <c:pt idx="2">
                  <c:v>14</c:v>
                </c:pt>
                <c:pt idx="3">
                  <c:v>18</c:v>
                </c:pt>
                <c:pt idx="4">
                  <c:v>22</c:v>
                </c:pt>
                <c:pt idx="5">
                  <c:v>26</c:v>
                </c:pt>
                <c:pt idx="6">
                  <c:v>30</c:v>
                </c:pt>
                <c:pt idx="7">
                  <c:v>0</c:v>
                </c:pt>
              </c:numCache>
            </c:numRef>
          </c:xVal>
          <c:yVal>
            <c:numRef>
              <c:f>PermitEvaluationAid!$X$66:$X$73</c:f>
              <c:numCache>
                <c:formatCode>0.00</c:formatCode>
                <c:ptCount val="8"/>
                <c:pt idx="0">
                  <c:v>#N/A</c:v>
                </c:pt>
                <c:pt idx="1">
                  <c:v>#N/A</c:v>
                </c:pt>
                <c:pt idx="2">
                  <c:v>#N/A</c:v>
                </c:pt>
                <c:pt idx="3">
                  <c:v>#N/A</c:v>
                </c:pt>
                <c:pt idx="4">
                  <c:v>#N/A</c:v>
                </c:pt>
                <c:pt idx="5">
                  <c:v>#N/A</c:v>
                </c:pt>
                <c:pt idx="6">
                  <c:v>#N/A</c:v>
                </c:pt>
                <c:pt idx="7">
                  <c:v>#N/A</c:v>
                </c:pt>
              </c:numCache>
            </c:numRef>
          </c:yVal>
          <c:smooth val="0"/>
          <c:extLst>
            <c:ext xmlns:c15="http://schemas.microsoft.com/office/drawing/2012/chart" uri="{02D57815-91ED-43cb-92C2-25804820EDAC}">
              <c15:datalabelsRange>
                <c15:f>PermitEvaluationAid!$V$66:$V$72</c15:f>
                <c15:dlblRangeCache>
                  <c:ptCount val="7"/>
                  <c:pt idx="0">
                    <c:v>#VALUE!</c:v>
                  </c:pt>
                  <c:pt idx="1">
                    <c:v>#VALUE!</c:v>
                  </c:pt>
                  <c:pt idx="2">
                    <c:v>#VALUE!</c:v>
                  </c:pt>
                  <c:pt idx="3">
                    <c:v>#VALUE!</c:v>
                  </c:pt>
                  <c:pt idx="4">
                    <c:v>#VALUE!</c:v>
                  </c:pt>
                  <c:pt idx="5">
                    <c:v>#VALUE!</c:v>
                  </c:pt>
                  <c:pt idx="6">
                    <c:v>#VALUE!</c:v>
                  </c:pt>
                </c15:dlblRangeCache>
              </c15:datalabelsRange>
            </c:ext>
            <c:ext xmlns:c16="http://schemas.microsoft.com/office/drawing/2014/chart" uri="{C3380CC4-5D6E-409C-BE32-E72D297353CC}">
              <c16:uniqueId val="{00000051-B324-4449-875F-7AD9D6AFAB89}"/>
            </c:ext>
          </c:extLst>
        </c:ser>
        <c:ser>
          <c:idx val="9"/>
          <c:order val="9"/>
          <c:tx>
            <c:strRef>
              <c:f>PermitEvaluationAid!$W$53</c:f>
              <c:strCache>
                <c:ptCount val="1"/>
                <c:pt idx="0">
                  <c:v>#VALUE!</c:v>
                </c:pt>
              </c:strCache>
            </c:strRef>
          </c:tx>
          <c:spPr>
            <a:ln w="25400" cap="rnd">
              <a:solidFill>
                <a:schemeClr val="tx1">
                  <a:lumMod val="65000"/>
                  <a:lumOff val="35000"/>
                </a:schemeClr>
              </a:solidFill>
              <a:round/>
            </a:ln>
            <a:effectLst/>
          </c:spPr>
          <c:marker>
            <c:symbol val="circle"/>
            <c:size val="15"/>
            <c:spPr>
              <a:solidFill>
                <a:schemeClr val="bg1"/>
              </a:solidFill>
              <a:ln w="63500">
                <a:solidFill>
                  <a:schemeClr val="tx1">
                    <a:lumMod val="65000"/>
                    <a:lumOff val="35000"/>
                  </a:schemeClr>
                </a:solidFill>
              </a:ln>
              <a:effectLst/>
            </c:spPr>
          </c:marker>
          <c:dPt>
            <c:idx val="6"/>
            <c:marker>
              <c:symbol val="none"/>
            </c:marker>
            <c:bubble3D val="0"/>
            <c:extLst>
              <c:ext xmlns:c16="http://schemas.microsoft.com/office/drawing/2014/chart" uri="{C3380CC4-5D6E-409C-BE32-E72D297353CC}">
                <c16:uniqueId val="{00000052-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B324-4449-875F-7AD9D6AFAB89}"/>
                </c:ext>
              </c:extLst>
            </c:dLbl>
            <c:dLbl>
              <c:idx val="6"/>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2-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PermitEvaluationAid!$W$55:$W$61</c:f>
              <c:numCache>
                <c:formatCode>0</c:formatCode>
                <c:ptCount val="7"/>
                <c:pt idx="0">
                  <c:v>0</c:v>
                </c:pt>
                <c:pt idx="1">
                  <c:v>17</c:v>
                </c:pt>
                <c:pt idx="2">
                  <c:v>21.17</c:v>
                </c:pt>
                <c:pt idx="3">
                  <c:v>25.340000000000003</c:v>
                </c:pt>
                <c:pt idx="4">
                  <c:v>35.340000000000003</c:v>
                </c:pt>
                <c:pt idx="5">
                  <c:v>51.09</c:v>
                </c:pt>
                <c:pt idx="6">
                  <c:v>0</c:v>
                </c:pt>
              </c:numCache>
            </c:numRef>
          </c:xVal>
          <c:yVal>
            <c:numRef>
              <c:f>PermitEvaluationAid!$X$55:$X$61</c:f>
              <c:numCache>
                <c:formatCode>0.00</c:formatCode>
                <c:ptCount val="7"/>
                <c:pt idx="0">
                  <c:v>#N/A</c:v>
                </c:pt>
                <c:pt idx="1">
                  <c:v>#N/A</c:v>
                </c:pt>
                <c:pt idx="2">
                  <c:v>#N/A</c:v>
                </c:pt>
                <c:pt idx="3">
                  <c:v>#N/A</c:v>
                </c:pt>
                <c:pt idx="4">
                  <c:v>#N/A</c:v>
                </c:pt>
                <c:pt idx="5">
                  <c:v>#N/A</c:v>
                </c:pt>
                <c:pt idx="6">
                  <c:v>#N/A</c:v>
                </c:pt>
              </c:numCache>
            </c:numRef>
          </c:yVal>
          <c:smooth val="0"/>
          <c:extLst>
            <c:ext xmlns:c15="http://schemas.microsoft.com/office/drawing/2012/chart" uri="{02D57815-91ED-43cb-92C2-25804820EDAC}">
              <c15:datalabelsRange>
                <c15:f>PermitEvaluationAid!$V$55:$V$60</c15:f>
                <c15:dlblRangeCache>
                  <c:ptCount val="6"/>
                  <c:pt idx="0">
                    <c:v>#VALUE!</c:v>
                  </c:pt>
                  <c:pt idx="1">
                    <c:v>#VALUE!</c:v>
                  </c:pt>
                  <c:pt idx="2">
                    <c:v>#VALUE!</c:v>
                  </c:pt>
                  <c:pt idx="3">
                    <c:v>#VALUE!</c:v>
                  </c:pt>
                  <c:pt idx="4">
                    <c:v>#VALUE!</c:v>
                  </c:pt>
                  <c:pt idx="5">
                    <c:v>#VALUE!</c:v>
                  </c:pt>
                </c15:dlblRangeCache>
              </c15:datalabelsRange>
            </c:ext>
            <c:ext xmlns:c16="http://schemas.microsoft.com/office/drawing/2014/chart" uri="{C3380CC4-5D6E-409C-BE32-E72D297353CC}">
              <c16:uniqueId val="{00000059-B324-4449-875F-7AD9D6AFAB89}"/>
            </c:ext>
          </c:extLst>
        </c:ser>
        <c:ser>
          <c:idx val="10"/>
          <c:order val="10"/>
          <c:tx>
            <c:strRef>
              <c:f>PermitEvaluationAid!$W$42</c:f>
              <c:strCache>
                <c:ptCount val="1"/>
                <c:pt idx="0">
                  <c:v>#VALUE!</c:v>
                </c:pt>
              </c:strCache>
            </c:strRef>
          </c:tx>
          <c:spPr>
            <a:ln w="25400" cap="rnd">
              <a:solidFill>
                <a:schemeClr val="tx1">
                  <a:lumMod val="65000"/>
                  <a:lumOff val="35000"/>
                </a:schemeClr>
              </a:solidFill>
              <a:round/>
            </a:ln>
            <a:effectLst/>
          </c:spPr>
          <c:marker>
            <c:symbol val="circle"/>
            <c:size val="15"/>
            <c:spPr>
              <a:solidFill>
                <a:schemeClr val="bg1"/>
              </a:solidFill>
              <a:ln w="63500">
                <a:solidFill>
                  <a:schemeClr val="tx1">
                    <a:lumMod val="65000"/>
                    <a:lumOff val="35000"/>
                  </a:schemeClr>
                </a:solidFill>
              </a:ln>
              <a:effectLst/>
            </c:spPr>
          </c:marker>
          <c:dPt>
            <c:idx val="6"/>
            <c:marker>
              <c:symbol val="none"/>
            </c:marker>
            <c:bubble3D val="0"/>
            <c:extLst>
              <c:ext xmlns:c16="http://schemas.microsoft.com/office/drawing/2014/chart" uri="{C3380CC4-5D6E-409C-BE32-E72D297353CC}">
                <c16:uniqueId val="{0000005A-B324-4449-875F-7AD9D6AFAB89}"/>
              </c:ext>
            </c:extLst>
          </c:dPt>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B-B324-4449-875F-7AD9D6AFAB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C-B324-4449-875F-7AD9D6AFAB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D-B324-4449-875F-7AD9D6AFAB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E-B324-4449-875F-7AD9D6AFAB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F-B324-4449-875F-7AD9D6AFAB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60-B324-4449-875F-7AD9D6AFAB89}"/>
                </c:ext>
              </c:extLst>
            </c:dLbl>
            <c:dLbl>
              <c:idx val="6"/>
              <c:dLblPos val="l"/>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A-B324-4449-875F-7AD9D6AFAB89}"/>
                </c:ext>
              </c:extLst>
            </c:dLbl>
            <c:spPr>
              <a:noFill/>
              <a:ln>
                <a:noFill/>
              </a:ln>
              <a:effectLst/>
            </c:spPr>
            <c:txPr>
              <a:bodyPr rot="0" spcFirstLastPara="1" vertOverflow="ellipsis" vert="horz" wrap="square" anchor="ctr" anchorCtr="0"/>
              <a:lstStyle/>
              <a:p>
                <a:pPr algn="r">
                  <a:defRPr sz="9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PermitEvaluationAid!$W$44:$W$50</c:f>
              <c:numCache>
                <c:formatCode>0</c:formatCode>
                <c:ptCount val="7"/>
                <c:pt idx="0">
                  <c:v>0</c:v>
                </c:pt>
                <c:pt idx="1">
                  <c:v>13.17</c:v>
                </c:pt>
                <c:pt idx="2">
                  <c:v>17.34</c:v>
                </c:pt>
                <c:pt idx="3">
                  <c:v>42.59</c:v>
                </c:pt>
                <c:pt idx="4">
                  <c:v>46.760000000000005</c:v>
                </c:pt>
                <c:pt idx="5">
                  <c:v>50.930000000000007</c:v>
                </c:pt>
                <c:pt idx="6">
                  <c:v>0</c:v>
                </c:pt>
              </c:numCache>
            </c:numRef>
          </c:xVal>
          <c:yVal>
            <c:numRef>
              <c:f>PermitEvaluationAid!$X$44:$X$50</c:f>
              <c:numCache>
                <c:formatCode>0.00</c:formatCode>
                <c:ptCount val="7"/>
                <c:pt idx="0">
                  <c:v>#N/A</c:v>
                </c:pt>
                <c:pt idx="1">
                  <c:v>#N/A</c:v>
                </c:pt>
                <c:pt idx="2">
                  <c:v>#N/A</c:v>
                </c:pt>
                <c:pt idx="3">
                  <c:v>#N/A</c:v>
                </c:pt>
                <c:pt idx="4">
                  <c:v>#N/A</c:v>
                </c:pt>
                <c:pt idx="5">
                  <c:v>#N/A</c:v>
                </c:pt>
                <c:pt idx="6">
                  <c:v>#N/A</c:v>
                </c:pt>
              </c:numCache>
            </c:numRef>
          </c:yVal>
          <c:smooth val="0"/>
          <c:extLst>
            <c:ext xmlns:c15="http://schemas.microsoft.com/office/drawing/2012/chart" uri="{02D57815-91ED-43cb-92C2-25804820EDAC}">
              <c15:datalabelsRange>
                <c15:f>PermitEvaluationAid!$V$44:$V$49</c15:f>
                <c15:dlblRangeCache>
                  <c:ptCount val="6"/>
                  <c:pt idx="0">
                    <c:v>#VALUE!</c:v>
                  </c:pt>
                  <c:pt idx="1">
                    <c:v>#VALUE!</c:v>
                  </c:pt>
                  <c:pt idx="2">
                    <c:v>#VALUE!</c:v>
                  </c:pt>
                  <c:pt idx="3">
                    <c:v>#VALUE!</c:v>
                  </c:pt>
                  <c:pt idx="4">
                    <c:v>#VALUE!</c:v>
                  </c:pt>
                  <c:pt idx="5">
                    <c:v>#VALUE!</c:v>
                  </c:pt>
                </c15:dlblRangeCache>
              </c15:datalabelsRange>
            </c:ext>
            <c:ext xmlns:c16="http://schemas.microsoft.com/office/drawing/2014/chart" uri="{C3380CC4-5D6E-409C-BE32-E72D297353CC}">
              <c16:uniqueId val="{00000061-B324-4449-875F-7AD9D6AFAB89}"/>
            </c:ext>
          </c:extLst>
        </c:ser>
        <c:dLbls>
          <c:showLegendKey val="0"/>
          <c:showVal val="0"/>
          <c:showCatName val="0"/>
          <c:showSerName val="0"/>
          <c:showPercent val="0"/>
          <c:showBubbleSize val="0"/>
        </c:dLbls>
        <c:axId val="773855160"/>
        <c:axId val="773855880"/>
      </c:scatterChart>
      <c:valAx>
        <c:axId val="7738551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en-US"/>
                  <a:t>Distance (ft), starting at front axle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73855880"/>
        <c:crosses val="autoZero"/>
        <c:crossBetween val="midCat"/>
      </c:valAx>
      <c:valAx>
        <c:axId val="773855880"/>
        <c:scaling>
          <c:orientation val="minMax"/>
        </c:scaling>
        <c:delete val="1"/>
        <c:axPos val="l"/>
        <c:majorGridlines>
          <c:spPr>
            <a:ln w="9525" cap="flat" cmpd="sng" algn="ctr">
              <a:noFill/>
              <a:round/>
            </a:ln>
            <a:effectLst/>
          </c:spPr>
        </c:majorGridlines>
        <c:numFmt formatCode="0.00" sourceLinked="1"/>
        <c:majorTickMark val="none"/>
        <c:minorTickMark val="none"/>
        <c:tickLblPos val="nextTo"/>
        <c:crossAx val="773855160"/>
        <c:crosses val="autoZero"/>
        <c:crossBetween val="midCat"/>
      </c:val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95250</xdr:colOff>
      <xdr:row>39</xdr:row>
      <xdr:rowOff>0</xdr:rowOff>
    </xdr:from>
    <xdr:to>
      <xdr:col>18</xdr:col>
      <xdr:colOff>540123</xdr:colOff>
      <xdr:row>72</xdr:row>
      <xdr:rowOff>60700</xdr:rowOff>
    </xdr:to>
    <xdr:graphicFrame macro="">
      <xdr:nvGraphicFramePr>
        <xdr:cNvPr id="23" name="Chart 1">
          <a:extLst>
            <a:ext uri="{FF2B5EF4-FFF2-40B4-BE49-F238E27FC236}">
              <a16:creationId xmlns:a16="http://schemas.microsoft.com/office/drawing/2014/main" id="{B50968C9-B95B-27F5-C49C-2EA4878BDC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16</xdr:row>
      <xdr:rowOff>57150</xdr:rowOff>
    </xdr:from>
    <xdr:to>
      <xdr:col>12</xdr:col>
      <xdr:colOff>401027</xdr:colOff>
      <xdr:row>51</xdr:row>
      <xdr:rowOff>39028</xdr:rowOff>
    </xdr:to>
    <xdr:pic>
      <xdr:nvPicPr>
        <xdr:cNvPr id="2" name="Picture 1">
          <a:extLst>
            <a:ext uri="{FF2B5EF4-FFF2-40B4-BE49-F238E27FC236}">
              <a16:creationId xmlns:a16="http://schemas.microsoft.com/office/drawing/2014/main" id="{A1977A7C-C742-4D63-B8F3-D9378F722DEB}"/>
            </a:ext>
          </a:extLst>
        </xdr:cNvPr>
        <xdr:cNvPicPr>
          <a:picLocks noChangeAspect="1"/>
        </xdr:cNvPicPr>
      </xdr:nvPicPr>
      <xdr:blipFill>
        <a:blip xmlns:r="http://schemas.openxmlformats.org/officeDocument/2006/relationships" r:embed="rId1"/>
        <a:stretch>
          <a:fillRect/>
        </a:stretch>
      </xdr:blipFill>
      <xdr:spPr>
        <a:xfrm>
          <a:off x="704850" y="3152775"/>
          <a:ext cx="7011377" cy="6649378"/>
        </a:xfrm>
        <a:prstGeom prst="rect">
          <a:avLst/>
        </a:prstGeom>
        <a:ln>
          <a:solidFill>
            <a:sysClr val="windowText" lastClr="000000"/>
          </a:solidFill>
        </a:ln>
      </xdr:spPr>
    </xdr:pic>
    <xdr:clientData/>
  </xdr:twoCellAnchor>
  <xdr:twoCellAnchor>
    <xdr:from>
      <xdr:col>5</xdr:col>
      <xdr:colOff>238125</xdr:colOff>
      <xdr:row>34</xdr:row>
      <xdr:rowOff>123825</xdr:rowOff>
    </xdr:from>
    <xdr:to>
      <xdr:col>6</xdr:col>
      <xdr:colOff>161925</xdr:colOff>
      <xdr:row>35</xdr:row>
      <xdr:rowOff>85725</xdr:rowOff>
    </xdr:to>
    <xdr:sp macro="" textlink="">
      <xdr:nvSpPr>
        <xdr:cNvPr id="3" name="Rectangle: Rounded Corners 2">
          <a:extLst>
            <a:ext uri="{FF2B5EF4-FFF2-40B4-BE49-F238E27FC236}">
              <a16:creationId xmlns:a16="http://schemas.microsoft.com/office/drawing/2014/main" id="{255DDBA8-A72B-4E56-98BC-D13B1388C270}"/>
            </a:ext>
          </a:extLst>
        </xdr:cNvPr>
        <xdr:cNvSpPr/>
      </xdr:nvSpPr>
      <xdr:spPr>
        <a:xfrm>
          <a:off x="3286125" y="6648450"/>
          <a:ext cx="533400" cy="1524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4</xdr:col>
      <xdr:colOff>485775</xdr:colOff>
      <xdr:row>37</xdr:row>
      <xdr:rowOff>19050</xdr:rowOff>
    </xdr:from>
    <xdr:to>
      <xdr:col>5</xdr:col>
      <xdr:colOff>409575</xdr:colOff>
      <xdr:row>45</xdr:row>
      <xdr:rowOff>66675</xdr:rowOff>
    </xdr:to>
    <xdr:sp macro="" textlink="">
      <xdr:nvSpPr>
        <xdr:cNvPr id="4" name="Rectangle: Rounded Corners 3">
          <a:extLst>
            <a:ext uri="{FF2B5EF4-FFF2-40B4-BE49-F238E27FC236}">
              <a16:creationId xmlns:a16="http://schemas.microsoft.com/office/drawing/2014/main" id="{D8F57F1F-C7EF-4DFF-BB16-5C7291C36D81}"/>
            </a:ext>
          </a:extLst>
        </xdr:cNvPr>
        <xdr:cNvSpPr/>
      </xdr:nvSpPr>
      <xdr:spPr>
        <a:xfrm>
          <a:off x="2924175" y="7115175"/>
          <a:ext cx="533400" cy="157162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38100</xdr:colOff>
      <xdr:row>3</xdr:row>
      <xdr:rowOff>180976</xdr:rowOff>
    </xdr:from>
    <xdr:to>
      <xdr:col>2</xdr:col>
      <xdr:colOff>571500</xdr:colOff>
      <xdr:row>5</xdr:row>
      <xdr:rowOff>9526</xdr:rowOff>
    </xdr:to>
    <xdr:sp macro="" textlink="">
      <xdr:nvSpPr>
        <xdr:cNvPr id="8" name="Rectangle: Rounded Corners 7">
          <a:extLst>
            <a:ext uri="{FF2B5EF4-FFF2-40B4-BE49-F238E27FC236}">
              <a16:creationId xmlns:a16="http://schemas.microsoft.com/office/drawing/2014/main" id="{707E5DB0-65B8-43A6-82F8-C22B2C9EBBB5}"/>
            </a:ext>
          </a:extLst>
        </xdr:cNvPr>
        <xdr:cNvSpPr/>
      </xdr:nvSpPr>
      <xdr:spPr>
        <a:xfrm>
          <a:off x="14744700" y="752476"/>
          <a:ext cx="533400" cy="2095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38100</xdr:colOff>
      <xdr:row>5</xdr:row>
      <xdr:rowOff>9526</xdr:rowOff>
    </xdr:from>
    <xdr:to>
      <xdr:col>2</xdr:col>
      <xdr:colOff>571500</xdr:colOff>
      <xdr:row>14</xdr:row>
      <xdr:rowOff>0</xdr:rowOff>
    </xdr:to>
    <xdr:sp macro="" textlink="">
      <xdr:nvSpPr>
        <xdr:cNvPr id="9" name="Rectangle: Rounded Corners 8">
          <a:extLst>
            <a:ext uri="{FF2B5EF4-FFF2-40B4-BE49-F238E27FC236}">
              <a16:creationId xmlns:a16="http://schemas.microsoft.com/office/drawing/2014/main" id="{3A34B678-4062-47B7-B812-F733E301D237}"/>
            </a:ext>
          </a:extLst>
        </xdr:cNvPr>
        <xdr:cNvSpPr/>
      </xdr:nvSpPr>
      <xdr:spPr>
        <a:xfrm>
          <a:off x="14744700" y="962026"/>
          <a:ext cx="533400" cy="173354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571501</xdr:colOff>
      <xdr:row>9</xdr:row>
      <xdr:rowOff>100013</xdr:rowOff>
    </xdr:from>
    <xdr:to>
      <xdr:col>5</xdr:col>
      <xdr:colOff>142876</xdr:colOff>
      <xdr:row>37</xdr:row>
      <xdr:rowOff>19050</xdr:rowOff>
    </xdr:to>
    <xdr:cxnSp macro="">
      <xdr:nvCxnSpPr>
        <xdr:cNvPr id="10" name="Connector: Elbow 9">
          <a:extLst>
            <a:ext uri="{FF2B5EF4-FFF2-40B4-BE49-F238E27FC236}">
              <a16:creationId xmlns:a16="http://schemas.microsoft.com/office/drawing/2014/main" id="{A994A178-3A21-4026-AF94-480D9C95EBF9}"/>
            </a:ext>
          </a:extLst>
        </xdr:cNvPr>
        <xdr:cNvCxnSpPr>
          <a:stCxn id="4" idx="0"/>
          <a:endCxn id="9" idx="3"/>
        </xdr:cNvCxnSpPr>
      </xdr:nvCxnSpPr>
      <xdr:spPr>
        <a:xfrm rot="16200000" flipV="1">
          <a:off x="-135730" y="3788569"/>
          <a:ext cx="5253037" cy="1400175"/>
        </a:xfrm>
        <a:prstGeom prst="bentConnector2">
          <a:avLst/>
        </a:prstGeom>
        <a:ln w="285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571500</xdr:colOff>
      <xdr:row>4</xdr:row>
      <xdr:rowOff>95251</xdr:rowOff>
    </xdr:from>
    <xdr:to>
      <xdr:col>5</xdr:col>
      <xdr:colOff>504825</xdr:colOff>
      <xdr:row>34</xdr:row>
      <xdr:rowOff>123825</xdr:rowOff>
    </xdr:to>
    <xdr:cxnSp macro="">
      <xdr:nvCxnSpPr>
        <xdr:cNvPr id="11" name="Connector: Elbow 10">
          <a:extLst>
            <a:ext uri="{FF2B5EF4-FFF2-40B4-BE49-F238E27FC236}">
              <a16:creationId xmlns:a16="http://schemas.microsoft.com/office/drawing/2014/main" id="{C96791B8-E8EB-4C52-AD94-E5FBCB32B09D}"/>
            </a:ext>
          </a:extLst>
        </xdr:cNvPr>
        <xdr:cNvCxnSpPr>
          <a:stCxn id="3" idx="0"/>
          <a:endCxn id="8" idx="3"/>
        </xdr:cNvCxnSpPr>
      </xdr:nvCxnSpPr>
      <xdr:spPr>
        <a:xfrm rot="16200000" flipV="1">
          <a:off x="-200024" y="2895600"/>
          <a:ext cx="5743574" cy="1762125"/>
        </a:xfrm>
        <a:prstGeom prst="bentConnector2">
          <a:avLst/>
        </a:prstGeom>
        <a:ln w="285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13</xdr:col>
      <xdr:colOff>9525</xdr:colOff>
      <xdr:row>2</xdr:row>
      <xdr:rowOff>133350</xdr:rowOff>
    </xdr:from>
    <xdr:to>
      <xdr:col>24</xdr:col>
      <xdr:colOff>399163</xdr:colOff>
      <xdr:row>29</xdr:row>
      <xdr:rowOff>94612</xdr:rowOff>
    </xdr:to>
    <xdr:pic>
      <xdr:nvPicPr>
        <xdr:cNvPr id="30" name="Picture 29">
          <a:extLst>
            <a:ext uri="{FF2B5EF4-FFF2-40B4-BE49-F238E27FC236}">
              <a16:creationId xmlns:a16="http://schemas.microsoft.com/office/drawing/2014/main" id="{6D202557-5200-4834-8051-52E56636A2EB}"/>
            </a:ext>
          </a:extLst>
        </xdr:cNvPr>
        <xdr:cNvPicPr>
          <a:picLocks noChangeAspect="1"/>
        </xdr:cNvPicPr>
      </xdr:nvPicPr>
      <xdr:blipFill>
        <a:blip xmlns:r="http://schemas.openxmlformats.org/officeDocument/2006/relationships" r:embed="rId2"/>
        <a:stretch>
          <a:fillRect/>
        </a:stretch>
      </xdr:blipFill>
      <xdr:spPr>
        <a:xfrm>
          <a:off x="7934325" y="514350"/>
          <a:ext cx="7095238" cy="5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171451</xdr:rowOff>
    </xdr:from>
    <xdr:to>
      <xdr:col>13</xdr:col>
      <xdr:colOff>476250</xdr:colOff>
      <xdr:row>43</xdr:row>
      <xdr:rowOff>188187</xdr:rowOff>
    </xdr:to>
    <xdr:pic>
      <xdr:nvPicPr>
        <xdr:cNvPr id="5" name="Picture 4">
          <a:extLst>
            <a:ext uri="{FF2B5EF4-FFF2-40B4-BE49-F238E27FC236}">
              <a16:creationId xmlns:a16="http://schemas.microsoft.com/office/drawing/2014/main" id="{6F3DD0F4-5886-4D4D-B40A-6D1E6C79092F}"/>
            </a:ext>
          </a:extLst>
        </xdr:cNvPr>
        <xdr:cNvPicPr>
          <a:picLocks noChangeAspect="1"/>
        </xdr:cNvPicPr>
      </xdr:nvPicPr>
      <xdr:blipFill>
        <a:blip xmlns:r="http://schemas.openxmlformats.org/officeDocument/2006/relationships" r:embed="rId1"/>
        <a:stretch>
          <a:fillRect/>
        </a:stretch>
      </xdr:blipFill>
      <xdr:spPr>
        <a:xfrm>
          <a:off x="22021800" y="2838451"/>
          <a:ext cx="7791450" cy="5541236"/>
        </a:xfrm>
        <a:prstGeom prst="rect">
          <a:avLst/>
        </a:prstGeom>
      </xdr:spPr>
    </xdr:pic>
    <xdr:clientData/>
  </xdr:twoCellAnchor>
  <xdr:twoCellAnchor>
    <xdr:from>
      <xdr:col>1</xdr:col>
      <xdr:colOff>85725</xdr:colOff>
      <xdr:row>33</xdr:row>
      <xdr:rowOff>180975</xdr:rowOff>
    </xdr:from>
    <xdr:to>
      <xdr:col>2</xdr:col>
      <xdr:colOff>9525</xdr:colOff>
      <xdr:row>35</xdr:row>
      <xdr:rowOff>114299</xdr:rowOff>
    </xdr:to>
    <xdr:sp macro="" textlink="">
      <xdr:nvSpPr>
        <xdr:cNvPr id="6" name="Rectangle: Rounded Corners 5">
          <a:extLst>
            <a:ext uri="{FF2B5EF4-FFF2-40B4-BE49-F238E27FC236}">
              <a16:creationId xmlns:a16="http://schemas.microsoft.com/office/drawing/2014/main" id="{17DFC297-2709-4CD0-B14C-F189EFE475B8}"/>
            </a:ext>
          </a:extLst>
        </xdr:cNvPr>
        <xdr:cNvSpPr/>
      </xdr:nvSpPr>
      <xdr:spPr>
        <a:xfrm>
          <a:off x="22107525" y="6467475"/>
          <a:ext cx="533400" cy="31432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38100</xdr:colOff>
      <xdr:row>3</xdr:row>
      <xdr:rowOff>171451</xdr:rowOff>
    </xdr:from>
    <xdr:to>
      <xdr:col>2</xdr:col>
      <xdr:colOff>571500</xdr:colOff>
      <xdr:row>5</xdr:row>
      <xdr:rowOff>38101</xdr:rowOff>
    </xdr:to>
    <xdr:sp macro="" textlink="">
      <xdr:nvSpPr>
        <xdr:cNvPr id="7" name="Rectangle: Rounded Corners 6">
          <a:extLst>
            <a:ext uri="{FF2B5EF4-FFF2-40B4-BE49-F238E27FC236}">
              <a16:creationId xmlns:a16="http://schemas.microsoft.com/office/drawing/2014/main" id="{C6FA0923-7E2B-4394-9E77-1871ABB90BAE}"/>
            </a:ext>
          </a:extLst>
        </xdr:cNvPr>
        <xdr:cNvSpPr/>
      </xdr:nvSpPr>
      <xdr:spPr>
        <a:xfrm>
          <a:off x="22669500" y="742951"/>
          <a:ext cx="533400" cy="2476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xdr:col>
      <xdr:colOff>9525</xdr:colOff>
      <xdr:row>4</xdr:row>
      <xdr:rowOff>104776</xdr:rowOff>
    </xdr:from>
    <xdr:to>
      <xdr:col>2</xdr:col>
      <xdr:colOff>571500</xdr:colOff>
      <xdr:row>34</xdr:row>
      <xdr:rowOff>147637</xdr:rowOff>
    </xdr:to>
    <xdr:cxnSp macro="">
      <xdr:nvCxnSpPr>
        <xdr:cNvPr id="12" name="Connector: Elbow 11">
          <a:extLst>
            <a:ext uri="{FF2B5EF4-FFF2-40B4-BE49-F238E27FC236}">
              <a16:creationId xmlns:a16="http://schemas.microsoft.com/office/drawing/2014/main" id="{659714F1-8ED3-464C-B7E6-D09033B4D2E1}"/>
            </a:ext>
          </a:extLst>
        </xdr:cNvPr>
        <xdr:cNvCxnSpPr>
          <a:stCxn id="6" idx="3"/>
          <a:endCxn id="7" idx="3"/>
        </xdr:cNvCxnSpPr>
      </xdr:nvCxnSpPr>
      <xdr:spPr>
        <a:xfrm flipV="1">
          <a:off x="22640925" y="866776"/>
          <a:ext cx="561975" cy="5757861"/>
        </a:xfrm>
        <a:prstGeom prst="bentConnector3">
          <a:avLst>
            <a:gd name="adj1" fmla="val 140678"/>
          </a:avLst>
        </a:prstGeom>
        <a:ln w="28575">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28575">
          <a:solidFill>
            <a:srgbClr val="FF0000"/>
          </a:solidFill>
          <a:tailEnd type="triangle"/>
        </a:ln>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5933-BEAD-4D6E-A577-DE1C9DA16B99}">
  <sheetPr>
    <tabColor rgb="FFFF0000"/>
    <pageSetUpPr fitToPage="1"/>
  </sheetPr>
  <dimension ref="B1:X132"/>
  <sheetViews>
    <sheetView tabSelected="1" zoomScaleNormal="100" workbookViewId="0">
      <selection activeCell="J15" sqref="J15"/>
    </sheetView>
  </sheetViews>
  <sheetFormatPr defaultRowHeight="15" x14ac:dyDescent="0.25"/>
  <cols>
    <col min="1" max="1" width="9.140625" style="31"/>
    <col min="2" max="2" width="10.5703125" style="31" customWidth="1"/>
    <col min="3" max="3" width="17.5703125" style="31" bestFit="1" customWidth="1"/>
    <col min="4" max="4" width="15.7109375" style="31" bestFit="1" customWidth="1"/>
    <col min="5" max="5" width="16.42578125" style="31" bestFit="1" customWidth="1"/>
    <col min="6" max="6" width="9.140625" style="31"/>
    <col min="7" max="7" width="11.42578125" style="31" customWidth="1"/>
    <col min="8" max="8" width="11.7109375" style="31" customWidth="1"/>
    <col min="9" max="9" width="9.140625" style="32"/>
    <col min="10" max="19" width="9.140625" style="31"/>
    <col min="20" max="20" width="9.140625" style="31" customWidth="1"/>
    <col min="21" max="21" width="9.140625" style="31" hidden="1" customWidth="1"/>
    <col min="22" max="22" width="20.42578125" style="31" hidden="1" customWidth="1"/>
    <col min="23" max="23" width="21.7109375" style="32" hidden="1" customWidth="1"/>
    <col min="24" max="24" width="16.42578125" style="39" hidden="1" customWidth="1"/>
    <col min="25" max="16384" width="9.140625" style="31"/>
  </cols>
  <sheetData>
    <row r="1" spans="2:24" ht="24.95" customHeight="1" x14ac:dyDescent="0.25">
      <c r="B1" s="78" t="s">
        <v>34</v>
      </c>
      <c r="C1" s="79"/>
      <c r="D1" s="79"/>
      <c r="E1" s="80"/>
      <c r="F1" s="60" t="s">
        <v>59</v>
      </c>
      <c r="G1" s="61"/>
      <c r="H1" s="61"/>
      <c r="I1" s="61"/>
      <c r="J1" s="61"/>
      <c r="K1" s="61"/>
      <c r="L1" s="61"/>
      <c r="M1" s="61"/>
      <c r="N1" s="61"/>
      <c r="O1" s="61"/>
      <c r="P1" s="61"/>
      <c r="Q1" s="61"/>
      <c r="R1" s="61"/>
      <c r="S1" s="62"/>
    </row>
    <row r="2" spans="2:24" ht="24.95" customHeight="1" x14ac:dyDescent="0.25">
      <c r="B2" s="56" t="s">
        <v>51</v>
      </c>
      <c r="C2" s="57"/>
      <c r="D2" s="59"/>
      <c r="E2" s="58"/>
      <c r="F2" s="63"/>
      <c r="G2" s="64"/>
      <c r="H2" s="64"/>
      <c r="I2" s="64"/>
      <c r="J2" s="64"/>
      <c r="K2" s="64"/>
      <c r="L2" s="64"/>
      <c r="M2" s="64"/>
      <c r="N2" s="64"/>
      <c r="O2" s="64"/>
      <c r="P2" s="64"/>
      <c r="Q2" s="64"/>
      <c r="R2" s="64"/>
      <c r="S2" s="65"/>
    </row>
    <row r="3" spans="2:24" x14ac:dyDescent="0.25">
      <c r="B3" s="1"/>
      <c r="C3" s="2"/>
      <c r="D3" s="2"/>
      <c r="E3" s="2"/>
      <c r="F3" s="2"/>
      <c r="G3" s="3"/>
      <c r="H3" s="3"/>
      <c r="I3" s="3"/>
      <c r="J3" s="3"/>
      <c r="K3" s="3"/>
      <c r="L3" s="3"/>
      <c r="M3" s="3"/>
      <c r="N3" s="3"/>
      <c r="O3" s="3"/>
      <c r="P3" s="3"/>
      <c r="Q3" s="3"/>
      <c r="R3" s="3"/>
      <c r="S3" s="4"/>
    </row>
    <row r="4" spans="2:24" x14ac:dyDescent="0.25">
      <c r="B4" s="1" t="s">
        <v>1</v>
      </c>
      <c r="C4" s="5"/>
      <c r="D4" s="6" t="s">
        <v>38</v>
      </c>
      <c r="E4" s="11"/>
      <c r="F4" s="2"/>
      <c r="G4" s="8" t="s">
        <v>12</v>
      </c>
      <c r="H4" s="2"/>
      <c r="I4" s="9"/>
      <c r="J4" s="2"/>
      <c r="K4" s="2"/>
      <c r="L4" s="2"/>
      <c r="M4" s="2"/>
      <c r="N4" s="2"/>
      <c r="O4" s="2"/>
      <c r="P4" s="2"/>
      <c r="Q4" s="2"/>
      <c r="R4" s="2"/>
      <c r="S4" s="10"/>
      <c r="T4" s="40"/>
    </row>
    <row r="5" spans="2:24" x14ac:dyDescent="0.25">
      <c r="B5" s="1" t="s">
        <v>0</v>
      </c>
      <c r="C5" s="7"/>
      <c r="D5" s="6" t="s">
        <v>28</v>
      </c>
      <c r="E5" s="11"/>
      <c r="F5" s="2"/>
      <c r="G5" s="82" t="s">
        <v>40</v>
      </c>
      <c r="H5" s="82"/>
      <c r="I5" s="82"/>
      <c r="J5" s="82"/>
      <c r="K5" s="82"/>
      <c r="L5" s="82"/>
      <c r="M5" s="82"/>
      <c r="N5" s="82"/>
      <c r="O5" s="82"/>
      <c r="P5" s="82"/>
      <c r="Q5" s="82"/>
      <c r="R5" s="82"/>
      <c r="S5" s="83"/>
      <c r="T5" s="40"/>
      <c r="W5" s="32" t="str">
        <f>"Permit Truck = "&amp;V26&amp;" k   -"</f>
        <v>Permit Truck = 0 k   -</v>
      </c>
      <c r="X5" s="39">
        <v>1</v>
      </c>
    </row>
    <row r="6" spans="2:24" ht="15" customHeight="1" x14ac:dyDescent="0.25">
      <c r="B6" s="12"/>
      <c r="C6" s="2"/>
      <c r="D6" s="2"/>
      <c r="E6" s="2"/>
      <c r="F6" s="2"/>
      <c r="G6" s="82" t="s">
        <v>41</v>
      </c>
      <c r="H6" s="82"/>
      <c r="I6" s="82"/>
      <c r="J6" s="82"/>
      <c r="K6" s="82"/>
      <c r="L6" s="82"/>
      <c r="M6" s="82"/>
      <c r="N6" s="82"/>
      <c r="O6" s="82"/>
      <c r="P6" s="82"/>
      <c r="Q6" s="82"/>
      <c r="R6" s="82"/>
      <c r="S6" s="83"/>
      <c r="U6" s="41">
        <v>1</v>
      </c>
      <c r="V6" s="42" t="str">
        <f>IF(PermitEvaluationAid!C9="","",PermitEvaluationAid!C9)</f>
        <v/>
      </c>
      <c r="W6" s="43">
        <v>0</v>
      </c>
      <c r="X6" s="44" t="e">
        <f>IF(OR(V6=0,V6=""),NA(),1)</f>
        <v>#N/A</v>
      </c>
    </row>
    <row r="7" spans="2:24" x14ac:dyDescent="0.25">
      <c r="B7" s="75" t="s">
        <v>37</v>
      </c>
      <c r="C7" s="76"/>
      <c r="D7" s="76"/>
      <c r="E7" s="77"/>
      <c r="F7" s="2"/>
      <c r="G7" s="84" t="s">
        <v>42</v>
      </c>
      <c r="H7" s="84"/>
      <c r="I7" s="84"/>
      <c r="J7" s="84"/>
      <c r="K7" s="84"/>
      <c r="L7" s="84"/>
      <c r="M7" s="84"/>
      <c r="N7" s="84"/>
      <c r="O7" s="84"/>
      <c r="P7" s="84"/>
      <c r="Q7" s="84"/>
      <c r="R7" s="84"/>
      <c r="S7" s="85"/>
      <c r="T7" s="45"/>
      <c r="U7" s="41">
        <v>2</v>
      </c>
      <c r="V7" s="42" t="str">
        <f>IF(PermitEvaluationAid!C10="","",PermitEvaluationAid!C10)</f>
        <v/>
      </c>
      <c r="W7" s="43" t="e">
        <f t="shared" ref="W7:W25" si="0">VALUE(E10)</f>
        <v>#VALUE!</v>
      </c>
      <c r="X7" s="44" t="e">
        <f t="shared" ref="X7:X26" si="1">IF(OR(V7=0,V7=""),NA(),1)</f>
        <v>#N/A</v>
      </c>
    </row>
    <row r="8" spans="2:24" x14ac:dyDescent="0.25">
      <c r="B8" s="13" t="s">
        <v>2</v>
      </c>
      <c r="C8" s="14" t="s">
        <v>3</v>
      </c>
      <c r="D8" s="13" t="s">
        <v>14</v>
      </c>
      <c r="E8" s="13" t="s">
        <v>4</v>
      </c>
      <c r="F8" s="2"/>
      <c r="G8" s="84"/>
      <c r="H8" s="84"/>
      <c r="I8" s="84"/>
      <c r="J8" s="84"/>
      <c r="K8" s="84"/>
      <c r="L8" s="84"/>
      <c r="M8" s="84"/>
      <c r="N8" s="84"/>
      <c r="O8" s="84"/>
      <c r="P8" s="84"/>
      <c r="Q8" s="84"/>
      <c r="R8" s="84"/>
      <c r="S8" s="85"/>
      <c r="T8" s="45"/>
      <c r="U8" s="41">
        <v>3</v>
      </c>
      <c r="V8" s="42" t="str">
        <f>IF(PermitEvaluationAid!C11="","",PermitEvaluationAid!C11)</f>
        <v/>
      </c>
      <c r="W8" s="43" t="e">
        <f t="shared" si="0"/>
        <v>#VALUE!</v>
      </c>
      <c r="X8" s="44" t="e">
        <f t="shared" si="1"/>
        <v>#N/A</v>
      </c>
    </row>
    <row r="9" spans="2:24" x14ac:dyDescent="0.25">
      <c r="B9" s="15">
        <v>1</v>
      </c>
      <c r="C9" s="54"/>
      <c r="D9" s="16" t="s">
        <v>16</v>
      </c>
      <c r="E9" s="17">
        <v>0</v>
      </c>
      <c r="F9" s="2"/>
      <c r="G9" s="82" t="s">
        <v>43</v>
      </c>
      <c r="H9" s="82"/>
      <c r="I9" s="82"/>
      <c r="J9" s="82"/>
      <c r="K9" s="82"/>
      <c r="L9" s="82"/>
      <c r="M9" s="82"/>
      <c r="N9" s="82"/>
      <c r="O9" s="82"/>
      <c r="P9" s="82"/>
      <c r="Q9" s="82"/>
      <c r="R9" s="82"/>
      <c r="S9" s="83"/>
      <c r="T9" s="45"/>
      <c r="U9" s="41">
        <v>4</v>
      </c>
      <c r="V9" s="42" t="str">
        <f>IF(PermitEvaluationAid!C12="","",PermitEvaluationAid!C12)</f>
        <v/>
      </c>
      <c r="W9" s="43" t="e">
        <f t="shared" si="0"/>
        <v>#VALUE!</v>
      </c>
      <c r="X9" s="44" t="e">
        <f t="shared" si="1"/>
        <v>#N/A</v>
      </c>
    </row>
    <row r="10" spans="2:24" ht="15" customHeight="1" x14ac:dyDescent="0.25">
      <c r="B10" s="15">
        <v>2</v>
      </c>
      <c r="C10" s="54"/>
      <c r="D10" s="18"/>
      <c r="E10" s="55" t="str">
        <f t="shared" ref="E10:E28" si="2">IF(D10="","",E9+D10)</f>
        <v/>
      </c>
      <c r="F10" s="2"/>
      <c r="G10" s="86" t="s">
        <v>44</v>
      </c>
      <c r="H10" s="86"/>
      <c r="I10" s="86"/>
      <c r="J10" s="86"/>
      <c r="K10" s="86"/>
      <c r="L10" s="86"/>
      <c r="M10" s="86"/>
      <c r="N10" s="86"/>
      <c r="O10" s="86"/>
      <c r="P10" s="86"/>
      <c r="Q10" s="86"/>
      <c r="R10" s="86"/>
      <c r="S10" s="87"/>
      <c r="T10" s="45"/>
      <c r="U10" s="41">
        <v>5</v>
      </c>
      <c r="V10" s="42" t="str">
        <f>IF(PermitEvaluationAid!C13="","",PermitEvaluationAid!C13)</f>
        <v/>
      </c>
      <c r="W10" s="43" t="e">
        <f t="shared" si="0"/>
        <v>#VALUE!</v>
      </c>
      <c r="X10" s="44" t="e">
        <f t="shared" si="1"/>
        <v>#N/A</v>
      </c>
    </row>
    <row r="11" spans="2:24" x14ac:dyDescent="0.25">
      <c r="B11" s="15">
        <v>3</v>
      </c>
      <c r="C11" s="54"/>
      <c r="D11" s="18"/>
      <c r="E11" s="55" t="str">
        <f t="shared" si="2"/>
        <v/>
      </c>
      <c r="F11" s="2"/>
      <c r="G11" s="86"/>
      <c r="H11" s="86"/>
      <c r="I11" s="86"/>
      <c r="J11" s="86"/>
      <c r="K11" s="86"/>
      <c r="L11" s="86"/>
      <c r="M11" s="86"/>
      <c r="N11" s="86"/>
      <c r="O11" s="86"/>
      <c r="P11" s="86"/>
      <c r="Q11" s="86"/>
      <c r="R11" s="86"/>
      <c r="S11" s="87"/>
      <c r="T11" s="45"/>
      <c r="U11" s="41">
        <v>6</v>
      </c>
      <c r="V11" s="42" t="str">
        <f>IF(PermitEvaluationAid!C14="","",PermitEvaluationAid!C14)</f>
        <v/>
      </c>
      <c r="W11" s="43" t="e">
        <f t="shared" si="0"/>
        <v>#VALUE!</v>
      </c>
      <c r="X11" s="44" t="e">
        <f t="shared" si="1"/>
        <v>#N/A</v>
      </c>
    </row>
    <row r="12" spans="2:24" x14ac:dyDescent="0.25">
      <c r="B12" s="15">
        <v>4</v>
      </c>
      <c r="C12" s="54"/>
      <c r="D12" s="18"/>
      <c r="E12" s="55" t="str">
        <f t="shared" si="2"/>
        <v/>
      </c>
      <c r="F12" s="2"/>
      <c r="G12" s="19"/>
      <c r="H12" s="19"/>
      <c r="I12" s="19"/>
      <c r="J12" s="19"/>
      <c r="K12" s="19"/>
      <c r="L12" s="19"/>
      <c r="M12" s="19"/>
      <c r="N12" s="19"/>
      <c r="O12" s="19"/>
      <c r="P12" s="19"/>
      <c r="Q12" s="2"/>
      <c r="R12" s="2"/>
      <c r="S12" s="10"/>
      <c r="T12" s="45"/>
      <c r="U12" s="41">
        <v>7</v>
      </c>
      <c r="V12" s="42" t="str">
        <f>IF(PermitEvaluationAid!C15="","",PermitEvaluationAid!C15)</f>
        <v/>
      </c>
      <c r="W12" s="43" t="e">
        <f t="shared" si="0"/>
        <v>#VALUE!</v>
      </c>
      <c r="X12" s="44" t="e">
        <f t="shared" si="1"/>
        <v>#N/A</v>
      </c>
    </row>
    <row r="13" spans="2:24" x14ac:dyDescent="0.25">
      <c r="B13" s="15">
        <v>5</v>
      </c>
      <c r="C13" s="54"/>
      <c r="D13" s="18"/>
      <c r="E13" s="55" t="str">
        <f t="shared" si="2"/>
        <v/>
      </c>
      <c r="F13" s="2"/>
      <c r="G13" s="2"/>
      <c r="H13" s="2"/>
      <c r="I13" s="9"/>
      <c r="J13" s="81" t="s">
        <v>39</v>
      </c>
      <c r="K13" s="81"/>
      <c r="L13" s="81"/>
      <c r="M13" s="81"/>
      <c r="N13" s="81"/>
      <c r="O13" s="81"/>
      <c r="P13" s="81"/>
      <c r="Q13" s="81"/>
      <c r="R13" s="81"/>
      <c r="S13" s="81"/>
      <c r="T13" s="45"/>
      <c r="U13" s="41">
        <v>8</v>
      </c>
      <c r="V13" s="42" t="str">
        <f>IF(PermitEvaluationAid!C16="","",PermitEvaluationAid!C16)</f>
        <v/>
      </c>
      <c r="W13" s="43" t="e">
        <f t="shared" si="0"/>
        <v>#VALUE!</v>
      </c>
      <c r="X13" s="44" t="e">
        <f t="shared" si="1"/>
        <v>#N/A</v>
      </c>
    </row>
    <row r="14" spans="2:24" x14ac:dyDescent="0.25">
      <c r="B14" s="15">
        <v>6</v>
      </c>
      <c r="C14" s="54"/>
      <c r="D14" s="18"/>
      <c r="E14" s="55" t="str">
        <f t="shared" si="2"/>
        <v/>
      </c>
      <c r="F14" s="2"/>
      <c r="G14" s="20" t="s">
        <v>6</v>
      </c>
      <c r="H14" s="13" t="s">
        <v>24</v>
      </c>
      <c r="I14" s="13" t="s">
        <v>25</v>
      </c>
      <c r="J14" s="21" t="s">
        <v>35</v>
      </c>
      <c r="K14" s="21"/>
      <c r="L14" s="21"/>
      <c r="M14" s="21"/>
      <c r="N14" s="21"/>
      <c r="O14" s="21"/>
      <c r="P14" s="21"/>
      <c r="Q14" s="21"/>
      <c r="R14" s="21"/>
      <c r="S14" s="21"/>
      <c r="T14" s="45"/>
      <c r="U14" s="41">
        <v>9</v>
      </c>
      <c r="V14" s="42" t="str">
        <f>IF(PermitEvaluationAid!C17="","",PermitEvaluationAid!C17)</f>
        <v/>
      </c>
      <c r="W14" s="43" t="e">
        <f t="shared" si="0"/>
        <v>#VALUE!</v>
      </c>
      <c r="X14" s="44" t="e">
        <f t="shared" si="1"/>
        <v>#N/A</v>
      </c>
    </row>
    <row r="15" spans="2:24" x14ac:dyDescent="0.25">
      <c r="B15" s="15">
        <v>7</v>
      </c>
      <c r="C15" s="54"/>
      <c r="D15" s="18"/>
      <c r="E15" s="55" t="str">
        <f t="shared" si="2"/>
        <v/>
      </c>
      <c r="F15" s="2"/>
      <c r="G15" s="22" t="s">
        <v>10</v>
      </c>
      <c r="H15" s="18" t="s">
        <v>26</v>
      </c>
      <c r="I15" s="15">
        <f>IF(H15="No","",MIN(J15:S15))</f>
        <v>0</v>
      </c>
      <c r="J15" s="18"/>
      <c r="K15" s="18"/>
      <c r="L15" s="18"/>
      <c r="M15" s="18"/>
      <c r="N15" s="18"/>
      <c r="O15" s="18"/>
      <c r="P15" s="18"/>
      <c r="Q15" s="18"/>
      <c r="R15" s="18"/>
      <c r="S15" s="18"/>
      <c r="T15" s="45"/>
      <c r="U15" s="41">
        <v>10</v>
      </c>
      <c r="V15" s="42" t="str">
        <f>IF(PermitEvaluationAid!C18="","",PermitEvaluationAid!C18)</f>
        <v/>
      </c>
      <c r="W15" s="43" t="e">
        <f t="shared" si="0"/>
        <v>#VALUE!</v>
      </c>
      <c r="X15" s="44" t="e">
        <f t="shared" si="1"/>
        <v>#N/A</v>
      </c>
    </row>
    <row r="16" spans="2:24" x14ac:dyDescent="0.25">
      <c r="B16" s="15">
        <v>8</v>
      </c>
      <c r="C16" s="54"/>
      <c r="D16" s="18"/>
      <c r="E16" s="55" t="str">
        <f t="shared" si="2"/>
        <v/>
      </c>
      <c r="F16" s="2"/>
      <c r="G16" s="22" t="s">
        <v>13</v>
      </c>
      <c r="H16" s="18" t="s">
        <v>36</v>
      </c>
      <c r="I16" s="15" t="str">
        <f t="shared" ref="I16:I24" si="3">IF(H16="No","",MIN(J16:S16))</f>
        <v/>
      </c>
      <c r="J16" s="53"/>
      <c r="K16" s="53"/>
      <c r="L16" s="53"/>
      <c r="M16" s="53"/>
      <c r="N16" s="53"/>
      <c r="O16" s="53"/>
      <c r="P16" s="53"/>
      <c r="Q16" s="53"/>
      <c r="R16" s="53"/>
      <c r="S16" s="53"/>
      <c r="U16" s="41">
        <v>11</v>
      </c>
      <c r="V16" s="42" t="str">
        <f>IF(PermitEvaluationAid!C19="","",PermitEvaluationAid!C19)</f>
        <v/>
      </c>
      <c r="W16" s="43" t="e">
        <f t="shared" si="0"/>
        <v>#VALUE!</v>
      </c>
      <c r="X16" s="44" t="e">
        <f t="shared" si="1"/>
        <v>#N/A</v>
      </c>
    </row>
    <row r="17" spans="2:24" x14ac:dyDescent="0.25">
      <c r="B17" s="15">
        <v>9</v>
      </c>
      <c r="C17" s="54"/>
      <c r="D17" s="18"/>
      <c r="E17" s="55" t="str">
        <f t="shared" si="2"/>
        <v/>
      </c>
      <c r="F17" s="2"/>
      <c r="G17" s="22" t="s">
        <v>15</v>
      </c>
      <c r="H17" s="18" t="s">
        <v>36</v>
      </c>
      <c r="I17" s="15" t="str">
        <f t="shared" si="3"/>
        <v/>
      </c>
      <c r="J17" s="53"/>
      <c r="K17" s="53"/>
      <c r="L17" s="53"/>
      <c r="M17" s="53"/>
      <c r="N17" s="53"/>
      <c r="O17" s="53"/>
      <c r="P17" s="53"/>
      <c r="Q17" s="53"/>
      <c r="R17" s="53"/>
      <c r="S17" s="53"/>
      <c r="U17" s="41">
        <v>12</v>
      </c>
      <c r="V17" s="42" t="str">
        <f>IF(PermitEvaluationAid!C20="","",PermitEvaluationAid!C20)</f>
        <v/>
      </c>
      <c r="W17" s="43" t="e">
        <f t="shared" si="0"/>
        <v>#VALUE!</v>
      </c>
      <c r="X17" s="44" t="e">
        <f t="shared" si="1"/>
        <v>#N/A</v>
      </c>
    </row>
    <row r="18" spans="2:24" x14ac:dyDescent="0.25">
      <c r="B18" s="15">
        <v>10</v>
      </c>
      <c r="C18" s="54"/>
      <c r="D18" s="18"/>
      <c r="E18" s="55" t="str">
        <f t="shared" si="2"/>
        <v/>
      </c>
      <c r="F18" s="2"/>
      <c r="G18" s="22" t="s">
        <v>17</v>
      </c>
      <c r="H18" s="18" t="s">
        <v>36</v>
      </c>
      <c r="I18" s="15" t="str">
        <f t="shared" si="3"/>
        <v/>
      </c>
      <c r="J18" s="53"/>
      <c r="K18" s="53"/>
      <c r="L18" s="53"/>
      <c r="M18" s="53"/>
      <c r="N18" s="53"/>
      <c r="O18" s="53"/>
      <c r="P18" s="53"/>
      <c r="Q18" s="53"/>
      <c r="R18" s="53"/>
      <c r="S18" s="53"/>
      <c r="U18" s="41">
        <v>13</v>
      </c>
      <c r="V18" s="42" t="str">
        <f>IF(PermitEvaluationAid!C21="","",PermitEvaluationAid!C21)</f>
        <v/>
      </c>
      <c r="W18" s="43" t="e">
        <f t="shared" si="0"/>
        <v>#VALUE!</v>
      </c>
      <c r="X18" s="44" t="e">
        <f t="shared" si="1"/>
        <v>#N/A</v>
      </c>
    </row>
    <row r="19" spans="2:24" x14ac:dyDescent="0.25">
      <c r="B19" s="15">
        <v>11</v>
      </c>
      <c r="C19" s="54"/>
      <c r="D19" s="18"/>
      <c r="E19" s="55" t="str">
        <f t="shared" si="2"/>
        <v/>
      </c>
      <c r="F19" s="2"/>
      <c r="G19" s="22" t="s">
        <v>18</v>
      </c>
      <c r="H19" s="18" t="s">
        <v>36</v>
      </c>
      <c r="I19" s="15" t="str">
        <f t="shared" si="3"/>
        <v/>
      </c>
      <c r="J19" s="53"/>
      <c r="K19" s="53"/>
      <c r="L19" s="53"/>
      <c r="M19" s="53"/>
      <c r="N19" s="53"/>
      <c r="O19" s="53"/>
      <c r="P19" s="53"/>
      <c r="Q19" s="53"/>
      <c r="R19" s="53"/>
      <c r="S19" s="53"/>
      <c r="U19" s="41">
        <v>14</v>
      </c>
      <c r="V19" s="42" t="str">
        <f>IF(PermitEvaluationAid!C22="","",PermitEvaluationAid!C22)</f>
        <v/>
      </c>
      <c r="W19" s="43" t="e">
        <f t="shared" si="0"/>
        <v>#VALUE!</v>
      </c>
      <c r="X19" s="44" t="e">
        <f t="shared" si="1"/>
        <v>#N/A</v>
      </c>
    </row>
    <row r="20" spans="2:24" x14ac:dyDescent="0.25">
      <c r="B20" s="15">
        <v>12</v>
      </c>
      <c r="C20" s="54"/>
      <c r="D20" s="18"/>
      <c r="E20" s="55" t="str">
        <f t="shared" si="2"/>
        <v/>
      </c>
      <c r="F20" s="2"/>
      <c r="G20" s="22" t="s">
        <v>19</v>
      </c>
      <c r="H20" s="18" t="s">
        <v>36</v>
      </c>
      <c r="I20" s="15" t="str">
        <f t="shared" si="3"/>
        <v/>
      </c>
      <c r="J20" s="53"/>
      <c r="K20" s="53"/>
      <c r="L20" s="53"/>
      <c r="M20" s="53"/>
      <c r="N20" s="53"/>
      <c r="O20" s="53"/>
      <c r="P20" s="53"/>
      <c r="Q20" s="53"/>
      <c r="R20" s="53"/>
      <c r="S20" s="53"/>
      <c r="U20" s="41">
        <v>15</v>
      </c>
      <c r="V20" s="42" t="str">
        <f>IF(PermitEvaluationAid!C23="","",PermitEvaluationAid!C23)</f>
        <v/>
      </c>
      <c r="W20" s="43" t="e">
        <f t="shared" si="0"/>
        <v>#VALUE!</v>
      </c>
      <c r="X20" s="44" t="e">
        <f t="shared" si="1"/>
        <v>#N/A</v>
      </c>
    </row>
    <row r="21" spans="2:24" ht="15" customHeight="1" x14ac:dyDescent="0.25">
      <c r="B21" s="15">
        <v>13</v>
      </c>
      <c r="C21" s="54"/>
      <c r="D21" s="18"/>
      <c r="E21" s="55" t="str">
        <f t="shared" si="2"/>
        <v/>
      </c>
      <c r="F21" s="2"/>
      <c r="G21" s="22" t="s">
        <v>20</v>
      </c>
      <c r="H21" s="18" t="s">
        <v>36</v>
      </c>
      <c r="I21" s="15" t="str">
        <f t="shared" si="3"/>
        <v/>
      </c>
      <c r="J21" s="53"/>
      <c r="K21" s="53"/>
      <c r="L21" s="53"/>
      <c r="M21" s="53"/>
      <c r="N21" s="53"/>
      <c r="O21" s="53"/>
      <c r="P21" s="53"/>
      <c r="Q21" s="53"/>
      <c r="R21" s="53"/>
      <c r="S21" s="53"/>
      <c r="U21" s="41">
        <v>16</v>
      </c>
      <c r="V21" s="42" t="str">
        <f>IF(PermitEvaluationAid!C24="","",PermitEvaluationAid!C24)</f>
        <v/>
      </c>
      <c r="W21" s="43" t="e">
        <f t="shared" si="0"/>
        <v>#VALUE!</v>
      </c>
      <c r="X21" s="44" t="e">
        <f t="shared" si="1"/>
        <v>#N/A</v>
      </c>
    </row>
    <row r="22" spans="2:24" x14ac:dyDescent="0.25">
      <c r="B22" s="15">
        <v>14</v>
      </c>
      <c r="C22" s="54"/>
      <c r="D22" s="18"/>
      <c r="E22" s="55" t="str">
        <f t="shared" si="2"/>
        <v/>
      </c>
      <c r="F22" s="2"/>
      <c r="G22" s="22" t="s">
        <v>21</v>
      </c>
      <c r="H22" s="18" t="s">
        <v>36</v>
      </c>
      <c r="I22" s="15" t="str">
        <f t="shared" si="3"/>
        <v/>
      </c>
      <c r="J22" s="53"/>
      <c r="K22" s="53"/>
      <c r="L22" s="53"/>
      <c r="M22" s="53"/>
      <c r="N22" s="53"/>
      <c r="O22" s="53"/>
      <c r="P22" s="53"/>
      <c r="Q22" s="53"/>
      <c r="R22" s="53"/>
      <c r="S22" s="53"/>
      <c r="U22" s="41">
        <v>17</v>
      </c>
      <c r="V22" s="42" t="str">
        <f>IF(PermitEvaluationAid!C25="","",PermitEvaluationAid!C25)</f>
        <v/>
      </c>
      <c r="W22" s="43" t="e">
        <f t="shared" si="0"/>
        <v>#VALUE!</v>
      </c>
      <c r="X22" s="44" t="e">
        <f t="shared" si="1"/>
        <v>#N/A</v>
      </c>
    </row>
    <row r="23" spans="2:24" x14ac:dyDescent="0.25">
      <c r="B23" s="15">
        <v>15</v>
      </c>
      <c r="C23" s="54"/>
      <c r="D23" s="18"/>
      <c r="E23" s="55" t="str">
        <f t="shared" si="2"/>
        <v/>
      </c>
      <c r="F23" s="2"/>
      <c r="G23" s="22" t="s">
        <v>22</v>
      </c>
      <c r="H23" s="18" t="s">
        <v>36</v>
      </c>
      <c r="I23" s="15" t="str">
        <f t="shared" si="3"/>
        <v/>
      </c>
      <c r="J23" s="53"/>
      <c r="K23" s="53"/>
      <c r="L23" s="53"/>
      <c r="M23" s="53"/>
      <c r="N23" s="53"/>
      <c r="O23" s="53"/>
      <c r="P23" s="53"/>
      <c r="Q23" s="53"/>
      <c r="R23" s="53"/>
      <c r="S23" s="53"/>
      <c r="U23" s="41">
        <v>18</v>
      </c>
      <c r="V23" s="42" t="str">
        <f>IF(PermitEvaluationAid!C26="","",PermitEvaluationAid!C26)</f>
        <v/>
      </c>
      <c r="W23" s="43" t="e">
        <f t="shared" si="0"/>
        <v>#VALUE!</v>
      </c>
      <c r="X23" s="44" t="e">
        <f t="shared" si="1"/>
        <v>#N/A</v>
      </c>
    </row>
    <row r="24" spans="2:24" ht="15" customHeight="1" x14ac:dyDescent="0.25">
      <c r="B24" s="15">
        <v>16</v>
      </c>
      <c r="C24" s="54"/>
      <c r="D24" s="18"/>
      <c r="E24" s="55" t="str">
        <f t="shared" si="2"/>
        <v/>
      </c>
      <c r="F24" s="2"/>
      <c r="G24" s="22" t="s">
        <v>23</v>
      </c>
      <c r="H24" s="18" t="s">
        <v>36</v>
      </c>
      <c r="I24" s="15" t="str">
        <f t="shared" si="3"/>
        <v/>
      </c>
      <c r="J24" s="53"/>
      <c r="K24" s="53"/>
      <c r="L24" s="53"/>
      <c r="M24" s="53"/>
      <c r="N24" s="53"/>
      <c r="O24" s="53"/>
      <c r="P24" s="53"/>
      <c r="Q24" s="53"/>
      <c r="R24" s="53"/>
      <c r="S24" s="53"/>
      <c r="T24" s="46"/>
      <c r="U24" s="41">
        <v>19</v>
      </c>
      <c r="V24" s="42" t="str">
        <f>IF(PermitEvaluationAid!C27="","",PermitEvaluationAid!C27)</f>
        <v/>
      </c>
      <c r="W24" s="43" t="e">
        <f t="shared" si="0"/>
        <v>#VALUE!</v>
      </c>
      <c r="X24" s="44" t="e">
        <f t="shared" si="1"/>
        <v>#N/A</v>
      </c>
    </row>
    <row r="25" spans="2:24" x14ac:dyDescent="0.25">
      <c r="B25" s="15">
        <v>17</v>
      </c>
      <c r="C25" s="54"/>
      <c r="D25" s="18"/>
      <c r="E25" s="55" t="str">
        <f t="shared" si="2"/>
        <v/>
      </c>
      <c r="F25" s="2"/>
      <c r="G25" s="19"/>
      <c r="H25" s="19"/>
      <c r="I25" s="19"/>
      <c r="J25" s="19"/>
      <c r="K25" s="19"/>
      <c r="L25" s="19"/>
      <c r="M25" s="19"/>
      <c r="N25" s="19"/>
      <c r="O25" s="19"/>
      <c r="P25" s="19"/>
      <c r="Q25" s="2"/>
      <c r="R25" s="2"/>
      <c r="S25" s="10"/>
      <c r="T25" s="46"/>
      <c r="U25" s="41">
        <v>20</v>
      </c>
      <c r="V25" s="42" t="str">
        <f>IF(PermitEvaluationAid!C28="","",PermitEvaluationAid!C28)</f>
        <v/>
      </c>
      <c r="W25" s="43" t="e">
        <f t="shared" si="0"/>
        <v>#VALUE!</v>
      </c>
      <c r="X25" s="44" t="e">
        <f t="shared" si="1"/>
        <v>#N/A</v>
      </c>
    </row>
    <row r="26" spans="2:24" x14ac:dyDescent="0.25">
      <c r="B26" s="15">
        <v>18</v>
      </c>
      <c r="C26" s="54"/>
      <c r="D26" s="18"/>
      <c r="E26" s="55" t="str">
        <f t="shared" si="2"/>
        <v/>
      </c>
      <c r="F26" s="2"/>
      <c r="G26" s="81" t="s">
        <v>29</v>
      </c>
      <c r="H26" s="81"/>
      <c r="I26" s="81"/>
      <c r="J26" s="81"/>
      <c r="K26" s="81"/>
      <c r="L26" s="81"/>
      <c r="M26" s="81"/>
      <c r="N26" s="81"/>
      <c r="O26" s="81"/>
      <c r="P26" s="81"/>
      <c r="Q26" s="81"/>
      <c r="R26" s="81"/>
      <c r="S26" s="81"/>
      <c r="U26" s="47" t="s">
        <v>27</v>
      </c>
      <c r="V26" s="48">
        <f>SUM(V6:V25)</f>
        <v>0</v>
      </c>
      <c r="W26" s="43">
        <v>0</v>
      </c>
      <c r="X26" s="44" t="e">
        <f t="shared" si="1"/>
        <v>#N/A</v>
      </c>
    </row>
    <row r="27" spans="2:24" x14ac:dyDescent="0.25">
      <c r="B27" s="15">
        <v>19</v>
      </c>
      <c r="C27" s="54"/>
      <c r="D27" s="18"/>
      <c r="E27" s="55" t="str">
        <f t="shared" si="2"/>
        <v/>
      </c>
      <c r="F27" s="2"/>
      <c r="G27" s="66"/>
      <c r="H27" s="67"/>
      <c r="I27" s="67"/>
      <c r="J27" s="67"/>
      <c r="K27" s="67"/>
      <c r="L27" s="67"/>
      <c r="M27" s="67"/>
      <c r="N27" s="67"/>
      <c r="O27" s="67"/>
      <c r="P27" s="67"/>
      <c r="Q27" s="67"/>
      <c r="R27" s="67"/>
      <c r="S27" s="68"/>
    </row>
    <row r="28" spans="2:24" ht="15" customHeight="1" x14ac:dyDescent="0.25">
      <c r="B28" s="15">
        <v>20</v>
      </c>
      <c r="C28" s="54"/>
      <c r="D28" s="18"/>
      <c r="E28" s="55" t="str">
        <f t="shared" si="2"/>
        <v/>
      </c>
      <c r="F28" s="2"/>
      <c r="G28" s="69"/>
      <c r="H28" s="70"/>
      <c r="I28" s="70"/>
      <c r="J28" s="70"/>
      <c r="K28" s="70"/>
      <c r="L28" s="70"/>
      <c r="M28" s="70"/>
      <c r="N28" s="70"/>
      <c r="O28" s="70"/>
      <c r="P28" s="70"/>
      <c r="Q28" s="70"/>
      <c r="R28" s="70"/>
      <c r="S28" s="71"/>
    </row>
    <row r="29" spans="2:24" x14ac:dyDescent="0.25">
      <c r="B29" s="13" t="s">
        <v>27</v>
      </c>
      <c r="C29" s="14">
        <f>SUM(C9:C28)</f>
        <v>0</v>
      </c>
      <c r="D29" s="14">
        <f>SUM(D9:D28)</f>
        <v>0</v>
      </c>
      <c r="E29" s="23"/>
      <c r="F29" s="2"/>
      <c r="G29" s="72"/>
      <c r="H29" s="73"/>
      <c r="I29" s="73"/>
      <c r="J29" s="73"/>
      <c r="K29" s="73"/>
      <c r="L29" s="73"/>
      <c r="M29" s="73"/>
      <c r="N29" s="73"/>
      <c r="O29" s="73"/>
      <c r="P29" s="73"/>
      <c r="Q29" s="73"/>
      <c r="R29" s="73"/>
      <c r="S29" s="74"/>
      <c r="W29" s="32" t="str">
        <f>"Wis-SPV x "&amp;ROUNDDOWN(I15/190,2)&amp;" = "&amp;I15&amp;" k   -"</f>
        <v>Wis-SPV x 0 = 0 k   -</v>
      </c>
      <c r="X29" s="39">
        <f>X5+IF(OR(I15=0,I15=""),0,1)</f>
        <v>1</v>
      </c>
    </row>
    <row r="30" spans="2:24" x14ac:dyDescent="0.25">
      <c r="B30" s="12"/>
      <c r="C30" s="2"/>
      <c r="D30" s="2"/>
      <c r="E30" s="2"/>
      <c r="F30" s="2"/>
      <c r="G30" s="24"/>
      <c r="H30" s="24"/>
      <c r="I30" s="24"/>
      <c r="J30" s="24"/>
      <c r="K30" s="24"/>
      <c r="L30" s="24"/>
      <c r="M30" s="24"/>
      <c r="N30" s="24"/>
      <c r="O30" s="24"/>
      <c r="P30" s="24"/>
      <c r="Q30" s="24"/>
      <c r="R30" s="24"/>
      <c r="S30" s="25"/>
      <c r="U30" s="47" t="s">
        <v>2</v>
      </c>
      <c r="V30" s="49" t="s">
        <v>3</v>
      </c>
      <c r="W30" s="47" t="s">
        <v>4</v>
      </c>
      <c r="X30" s="50" t="s">
        <v>5</v>
      </c>
    </row>
    <row r="31" spans="2:24" ht="15" customHeight="1" x14ac:dyDescent="0.25">
      <c r="B31" s="75" t="s">
        <v>30</v>
      </c>
      <c r="C31" s="76"/>
      <c r="D31" s="76"/>
      <c r="E31" s="76"/>
      <c r="F31" s="76"/>
      <c r="G31" s="76"/>
      <c r="H31" s="76"/>
      <c r="I31" s="76"/>
      <c r="J31" s="76"/>
      <c r="K31" s="76"/>
      <c r="L31" s="76"/>
      <c r="M31" s="76"/>
      <c r="N31" s="76"/>
      <c r="O31" s="76"/>
      <c r="P31" s="76"/>
      <c r="Q31" s="76"/>
      <c r="R31" s="76"/>
      <c r="S31" s="77"/>
      <c r="U31" s="41">
        <v>1</v>
      </c>
      <c r="V31" s="42">
        <f>$I$15/190*19</f>
        <v>0</v>
      </c>
      <c r="W31" s="43">
        <v>0</v>
      </c>
      <c r="X31" s="44" t="e">
        <f t="shared" ref="X31:X39" si="4">IF(OR($I$15="",$I$15=0),NA(),$X$29)</f>
        <v>#N/A</v>
      </c>
    </row>
    <row r="32" spans="2:24" x14ac:dyDescent="0.25">
      <c r="B32" s="26"/>
      <c r="C32" s="2"/>
      <c r="D32" s="2"/>
      <c r="E32" s="2"/>
      <c r="F32" s="2"/>
      <c r="G32" s="2"/>
      <c r="H32" s="2"/>
      <c r="I32" s="9"/>
      <c r="J32" s="2"/>
      <c r="K32" s="2"/>
      <c r="L32" s="2"/>
      <c r="M32" s="2"/>
      <c r="N32" s="2"/>
      <c r="O32" s="2"/>
      <c r="P32" s="2"/>
      <c r="Q32" s="2"/>
      <c r="R32" s="2"/>
      <c r="S32" s="10"/>
      <c r="U32" s="41">
        <v>2</v>
      </c>
      <c r="V32" s="42">
        <f>$I$15/190*26.6</f>
        <v>0</v>
      </c>
      <c r="W32" s="43">
        <v>13</v>
      </c>
      <c r="X32" s="44" t="e">
        <f t="shared" si="4"/>
        <v>#N/A</v>
      </c>
    </row>
    <row r="33" spans="2:24" ht="15" customHeight="1" x14ac:dyDescent="0.25">
      <c r="B33" s="88" t="s">
        <v>45</v>
      </c>
      <c r="C33" s="89"/>
      <c r="D33" s="89"/>
      <c r="E33" s="89"/>
      <c r="F33" s="89"/>
      <c r="G33" s="89"/>
      <c r="H33" s="89"/>
      <c r="I33" s="89"/>
      <c r="J33" s="89"/>
      <c r="K33" s="89"/>
      <c r="L33" s="89"/>
      <c r="M33" s="89"/>
      <c r="N33" s="89"/>
      <c r="O33" s="89"/>
      <c r="P33" s="89"/>
      <c r="Q33" s="89"/>
      <c r="R33" s="89"/>
      <c r="S33" s="90"/>
      <c r="U33" s="41">
        <v>3</v>
      </c>
      <c r="V33" s="42">
        <f>$I$15/190*26.6</f>
        <v>0</v>
      </c>
      <c r="W33" s="43">
        <v>17</v>
      </c>
      <c r="X33" s="44" t="e">
        <f t="shared" si="4"/>
        <v>#N/A</v>
      </c>
    </row>
    <row r="34" spans="2:24" ht="15" customHeight="1" x14ac:dyDescent="0.25">
      <c r="B34" s="94" t="s">
        <v>49</v>
      </c>
      <c r="C34" s="95"/>
      <c r="D34" s="95"/>
      <c r="E34" s="95"/>
      <c r="F34" s="95"/>
      <c r="G34" s="95"/>
      <c r="H34" s="95"/>
      <c r="I34" s="95"/>
      <c r="J34" s="95"/>
      <c r="K34" s="95"/>
      <c r="L34" s="95"/>
      <c r="M34" s="95"/>
      <c r="N34" s="95"/>
      <c r="O34" s="95"/>
      <c r="P34" s="95"/>
      <c r="Q34" s="95"/>
      <c r="R34" s="95"/>
      <c r="S34" s="96"/>
      <c r="U34" s="41">
        <v>4</v>
      </c>
      <c r="V34" s="42">
        <f>$I$15/190*26.6</f>
        <v>0</v>
      </c>
      <c r="W34" s="43">
        <v>21</v>
      </c>
      <c r="X34" s="44" t="e">
        <f t="shared" si="4"/>
        <v>#N/A</v>
      </c>
    </row>
    <row r="35" spans="2:24" x14ac:dyDescent="0.25">
      <c r="B35" s="94" t="s">
        <v>50</v>
      </c>
      <c r="C35" s="95"/>
      <c r="D35" s="95"/>
      <c r="E35" s="95"/>
      <c r="F35" s="95"/>
      <c r="G35" s="95"/>
      <c r="H35" s="95"/>
      <c r="I35" s="95"/>
      <c r="J35" s="95"/>
      <c r="K35" s="95"/>
      <c r="L35" s="95"/>
      <c r="M35" s="95"/>
      <c r="N35" s="95"/>
      <c r="O35" s="95"/>
      <c r="P35" s="95"/>
      <c r="Q35" s="95"/>
      <c r="R35" s="95"/>
      <c r="S35" s="96"/>
      <c r="U35" s="41">
        <v>5</v>
      </c>
      <c r="V35" s="42">
        <f>$I$15/190*22.8</f>
        <v>0</v>
      </c>
      <c r="W35" s="43">
        <v>51</v>
      </c>
      <c r="X35" s="44" t="e">
        <f t="shared" si="4"/>
        <v>#N/A</v>
      </c>
    </row>
    <row r="36" spans="2:24" x14ac:dyDescent="0.25">
      <c r="B36" s="91" t="s">
        <v>46</v>
      </c>
      <c r="C36" s="92"/>
      <c r="D36" s="92"/>
      <c r="E36" s="92"/>
      <c r="F36" s="92"/>
      <c r="G36" s="92"/>
      <c r="H36" s="92"/>
      <c r="I36" s="92"/>
      <c r="J36" s="92"/>
      <c r="K36" s="92"/>
      <c r="L36" s="92"/>
      <c r="M36" s="92"/>
      <c r="N36" s="92"/>
      <c r="O36" s="92"/>
      <c r="P36" s="92"/>
      <c r="Q36" s="92"/>
      <c r="R36" s="92"/>
      <c r="S36" s="93"/>
      <c r="U36" s="41">
        <v>6</v>
      </c>
      <c r="V36" s="42">
        <f>$I$15/190*22.8</f>
        <v>0</v>
      </c>
      <c r="W36" s="43">
        <v>55</v>
      </c>
      <c r="X36" s="44" t="e">
        <f t="shared" si="4"/>
        <v>#N/A</v>
      </c>
    </row>
    <row r="37" spans="2:24" x14ac:dyDescent="0.25">
      <c r="B37" s="88" t="s">
        <v>47</v>
      </c>
      <c r="C37" s="89"/>
      <c r="D37" s="89"/>
      <c r="E37" s="89"/>
      <c r="F37" s="89"/>
      <c r="G37" s="89"/>
      <c r="H37" s="89"/>
      <c r="I37" s="89"/>
      <c r="J37" s="89"/>
      <c r="K37" s="89"/>
      <c r="L37" s="89"/>
      <c r="M37" s="89"/>
      <c r="N37" s="89"/>
      <c r="O37" s="89"/>
      <c r="P37" s="89"/>
      <c r="Q37" s="89"/>
      <c r="R37" s="89"/>
      <c r="S37" s="90"/>
      <c r="T37" s="51"/>
      <c r="U37" s="41">
        <v>7</v>
      </c>
      <c r="V37" s="42">
        <f>$I$15/190*22.8</f>
        <v>0</v>
      </c>
      <c r="W37" s="43">
        <v>59</v>
      </c>
      <c r="X37" s="44" t="e">
        <f t="shared" si="4"/>
        <v>#N/A</v>
      </c>
    </row>
    <row r="38" spans="2:24" ht="15" customHeight="1" x14ac:dyDescent="0.25">
      <c r="B38" s="88" t="s">
        <v>48</v>
      </c>
      <c r="C38" s="89"/>
      <c r="D38" s="89"/>
      <c r="E38" s="89"/>
      <c r="F38" s="89"/>
      <c r="G38" s="89"/>
      <c r="H38" s="89"/>
      <c r="I38" s="89"/>
      <c r="J38" s="89"/>
      <c r="K38" s="89"/>
      <c r="L38" s="89"/>
      <c r="M38" s="89"/>
      <c r="N38" s="89"/>
      <c r="O38" s="89"/>
      <c r="P38" s="89"/>
      <c r="Q38" s="89"/>
      <c r="R38" s="89"/>
      <c r="S38" s="90"/>
      <c r="T38" s="52"/>
      <c r="U38" s="41">
        <v>8</v>
      </c>
      <c r="V38" s="42">
        <f>$I$15/190*22.8</f>
        <v>0</v>
      </c>
      <c r="W38" s="43">
        <v>63</v>
      </c>
      <c r="X38" s="44" t="e">
        <f t="shared" si="4"/>
        <v>#N/A</v>
      </c>
    </row>
    <row r="39" spans="2:24" x14ac:dyDescent="0.25">
      <c r="B39" s="12"/>
      <c r="C39" s="2"/>
      <c r="D39" s="2"/>
      <c r="E39" s="2"/>
      <c r="F39" s="2"/>
      <c r="G39" s="2"/>
      <c r="H39" s="2"/>
      <c r="I39" s="9"/>
      <c r="J39" s="2"/>
      <c r="K39" s="2"/>
      <c r="L39" s="2"/>
      <c r="M39" s="2"/>
      <c r="N39" s="2"/>
      <c r="O39" s="2"/>
      <c r="P39" s="2"/>
      <c r="Q39" s="2"/>
      <c r="R39" s="2"/>
      <c r="S39" s="10"/>
      <c r="T39" s="52"/>
      <c r="U39" s="47" t="s">
        <v>27</v>
      </c>
      <c r="V39" s="48">
        <f>SUM(V31:V38)</f>
        <v>0</v>
      </c>
      <c r="W39" s="43">
        <v>0</v>
      </c>
      <c r="X39" s="44" t="e">
        <f t="shared" si="4"/>
        <v>#N/A</v>
      </c>
    </row>
    <row r="40" spans="2:24" x14ac:dyDescent="0.25">
      <c r="B40" s="12"/>
      <c r="C40" s="2"/>
      <c r="D40" s="2"/>
      <c r="E40" s="2"/>
      <c r="F40" s="2"/>
      <c r="G40" s="2"/>
      <c r="H40" s="2"/>
      <c r="I40" s="9"/>
      <c r="J40" s="2"/>
      <c r="K40" s="2"/>
      <c r="L40" s="2"/>
      <c r="M40" s="2"/>
      <c r="N40" s="2"/>
      <c r="O40" s="2"/>
      <c r="P40" s="2"/>
      <c r="Q40" s="2"/>
      <c r="R40" s="2"/>
      <c r="S40" s="10"/>
    </row>
    <row r="41" spans="2:24" x14ac:dyDescent="0.25">
      <c r="B41" s="12"/>
      <c r="C41" s="2"/>
      <c r="D41" s="2"/>
      <c r="E41" s="2"/>
      <c r="F41" s="2"/>
      <c r="G41" s="2"/>
      <c r="H41" s="2"/>
      <c r="I41" s="9"/>
      <c r="J41" s="2"/>
      <c r="K41" s="2"/>
      <c r="L41" s="2"/>
      <c r="M41" s="2"/>
      <c r="N41" s="2"/>
      <c r="O41" s="2"/>
      <c r="P41" s="2"/>
      <c r="Q41" s="2"/>
      <c r="R41" s="2"/>
      <c r="S41" s="10"/>
    </row>
    <row r="42" spans="2:24" x14ac:dyDescent="0.25">
      <c r="B42" s="12"/>
      <c r="C42" s="2"/>
      <c r="D42" s="2"/>
      <c r="E42" s="2"/>
      <c r="F42" s="2"/>
      <c r="G42" s="2"/>
      <c r="H42" s="2"/>
      <c r="I42" s="9"/>
      <c r="J42" s="2"/>
      <c r="K42" s="2"/>
      <c r="L42" s="2"/>
      <c r="M42" s="2"/>
      <c r="N42" s="2"/>
      <c r="O42" s="2"/>
      <c r="P42" s="2"/>
      <c r="Q42" s="2"/>
      <c r="R42" s="2"/>
      <c r="S42" s="10"/>
      <c r="W42" s="32" t="e">
        <f>"Semi x "&amp;I24&amp;" = "&amp;ROUND(V50,0)&amp;" k   -"</f>
        <v>#VALUE!</v>
      </c>
      <c r="X42" s="39">
        <f>X29+IF(OR(I24="",I24=0),0,1)</f>
        <v>1</v>
      </c>
    </row>
    <row r="43" spans="2:24" x14ac:dyDescent="0.25">
      <c r="B43" s="12"/>
      <c r="C43" s="2"/>
      <c r="D43" s="2"/>
      <c r="E43" s="2"/>
      <c r="F43" s="2"/>
      <c r="G43" s="2"/>
      <c r="H43" s="2"/>
      <c r="I43" s="9"/>
      <c r="J43" s="2"/>
      <c r="K43" s="2"/>
      <c r="L43" s="2"/>
      <c r="M43" s="2"/>
      <c r="N43" s="2"/>
      <c r="O43" s="2"/>
      <c r="P43" s="2"/>
      <c r="Q43" s="2"/>
      <c r="R43" s="2"/>
      <c r="S43" s="10"/>
      <c r="U43" s="47" t="s">
        <v>2</v>
      </c>
      <c r="V43" s="49" t="s">
        <v>3</v>
      </c>
      <c r="W43" s="47" t="s">
        <v>4</v>
      </c>
      <c r="X43" s="50" t="s">
        <v>5</v>
      </c>
    </row>
    <row r="44" spans="2:24" x14ac:dyDescent="0.25">
      <c r="B44" s="12"/>
      <c r="C44" s="2"/>
      <c r="D44" s="2"/>
      <c r="E44" s="2"/>
      <c r="F44" s="2"/>
      <c r="G44" s="2"/>
      <c r="H44" s="2"/>
      <c r="I44" s="9"/>
      <c r="J44" s="2"/>
      <c r="K44" s="2"/>
      <c r="L44" s="2"/>
      <c r="M44" s="2"/>
      <c r="N44" s="2"/>
      <c r="O44" s="2"/>
      <c r="P44" s="2"/>
      <c r="Q44" s="2"/>
      <c r="R44" s="2"/>
      <c r="S44" s="10"/>
      <c r="U44" s="41">
        <v>1</v>
      </c>
      <c r="V44" s="42" t="e">
        <f>$I$24*12</f>
        <v>#VALUE!</v>
      </c>
      <c r="W44" s="43">
        <v>0</v>
      </c>
      <c r="X44" s="44" t="e">
        <f t="shared" ref="X44:X50" si="5">IF(OR($I$24="",$I$24=0),NA(),$X$42)</f>
        <v>#N/A</v>
      </c>
    </row>
    <row r="45" spans="2:24" x14ac:dyDescent="0.25">
      <c r="B45" s="12"/>
      <c r="C45" s="2"/>
      <c r="D45" s="2"/>
      <c r="E45" s="2"/>
      <c r="F45" s="2"/>
      <c r="G45" s="2"/>
      <c r="H45" s="2"/>
      <c r="I45" s="9"/>
      <c r="J45" s="2"/>
      <c r="K45" s="2"/>
      <c r="L45" s="2"/>
      <c r="M45" s="2"/>
      <c r="N45" s="2"/>
      <c r="O45" s="2"/>
      <c r="P45" s="2"/>
      <c r="Q45" s="2"/>
      <c r="R45" s="2"/>
      <c r="S45" s="10"/>
      <c r="U45" s="41">
        <v>2</v>
      </c>
      <c r="V45" s="42" t="e">
        <f>$I$24*17.2</f>
        <v>#VALUE!</v>
      </c>
      <c r="W45" s="43">
        <v>13.17</v>
      </c>
      <c r="X45" s="44" t="e">
        <f t="shared" si="5"/>
        <v>#N/A</v>
      </c>
    </row>
    <row r="46" spans="2:24" x14ac:dyDescent="0.25">
      <c r="B46" s="12"/>
      <c r="C46" s="2"/>
      <c r="D46" s="2"/>
      <c r="E46" s="2"/>
      <c r="F46" s="2"/>
      <c r="G46" s="2"/>
      <c r="H46" s="2"/>
      <c r="I46" s="9"/>
      <c r="J46" s="2"/>
      <c r="K46" s="2"/>
      <c r="L46" s="2"/>
      <c r="M46" s="2"/>
      <c r="N46" s="2"/>
      <c r="O46" s="2"/>
      <c r="P46" s="2"/>
      <c r="Q46" s="2"/>
      <c r="R46" s="2"/>
      <c r="S46" s="10"/>
      <c r="U46" s="41">
        <v>3</v>
      </c>
      <c r="V46" s="42" t="e">
        <f>$I$24*17.2</f>
        <v>#VALUE!</v>
      </c>
      <c r="W46" s="43">
        <v>17.34</v>
      </c>
      <c r="X46" s="44" t="e">
        <f t="shared" si="5"/>
        <v>#N/A</v>
      </c>
    </row>
    <row r="47" spans="2:24" x14ac:dyDescent="0.25">
      <c r="B47" s="12"/>
      <c r="C47" s="2"/>
      <c r="D47" s="2"/>
      <c r="E47" s="2"/>
      <c r="F47" s="2"/>
      <c r="G47" s="2"/>
      <c r="H47" s="2"/>
      <c r="I47" s="9"/>
      <c r="J47" s="2"/>
      <c r="K47" s="2"/>
      <c r="L47" s="2"/>
      <c r="M47" s="2"/>
      <c r="N47" s="2"/>
      <c r="O47" s="2"/>
      <c r="P47" s="2"/>
      <c r="Q47" s="2"/>
      <c r="R47" s="2"/>
      <c r="S47" s="10"/>
      <c r="U47" s="41">
        <v>4</v>
      </c>
      <c r="V47" s="42" t="e">
        <f>$I$24*17.2</f>
        <v>#VALUE!</v>
      </c>
      <c r="W47" s="43">
        <v>42.59</v>
      </c>
      <c r="X47" s="44" t="e">
        <f t="shared" si="5"/>
        <v>#N/A</v>
      </c>
    </row>
    <row r="48" spans="2:24" x14ac:dyDescent="0.25">
      <c r="B48" s="12"/>
      <c r="C48" s="2"/>
      <c r="D48" s="2"/>
      <c r="E48" s="2"/>
      <c r="F48" s="2"/>
      <c r="G48" s="2"/>
      <c r="H48" s="2"/>
      <c r="I48" s="9"/>
      <c r="J48" s="2"/>
      <c r="K48" s="2"/>
      <c r="L48" s="2"/>
      <c r="M48" s="2"/>
      <c r="N48" s="2"/>
      <c r="O48" s="2"/>
      <c r="P48" s="2"/>
      <c r="Q48" s="2"/>
      <c r="R48" s="2"/>
      <c r="S48" s="10"/>
      <c r="U48" s="41">
        <v>5</v>
      </c>
      <c r="V48" s="42" t="e">
        <f>$I$24*17.2</f>
        <v>#VALUE!</v>
      </c>
      <c r="W48" s="43">
        <v>46.760000000000005</v>
      </c>
      <c r="X48" s="44" t="e">
        <f t="shared" si="5"/>
        <v>#N/A</v>
      </c>
    </row>
    <row r="49" spans="2:24" x14ac:dyDescent="0.25">
      <c r="B49" s="12"/>
      <c r="C49" s="2"/>
      <c r="D49" s="2"/>
      <c r="E49" s="2"/>
      <c r="F49" s="2"/>
      <c r="G49" s="2"/>
      <c r="H49" s="2"/>
      <c r="I49" s="9"/>
      <c r="J49" s="2"/>
      <c r="K49" s="2"/>
      <c r="L49" s="2"/>
      <c r="M49" s="2"/>
      <c r="N49" s="2"/>
      <c r="O49" s="2"/>
      <c r="P49" s="2"/>
      <c r="Q49" s="2"/>
      <c r="R49" s="2"/>
      <c r="S49" s="10"/>
      <c r="U49" s="41">
        <v>6</v>
      </c>
      <c r="V49" s="42" t="e">
        <f>$I$24*17.2</f>
        <v>#VALUE!</v>
      </c>
      <c r="W49" s="43">
        <v>50.930000000000007</v>
      </c>
      <c r="X49" s="44" t="e">
        <f t="shared" si="5"/>
        <v>#N/A</v>
      </c>
    </row>
    <row r="50" spans="2:24" x14ac:dyDescent="0.25">
      <c r="B50" s="12"/>
      <c r="C50" s="2"/>
      <c r="D50" s="2"/>
      <c r="E50" s="2"/>
      <c r="F50" s="2"/>
      <c r="G50" s="2"/>
      <c r="H50" s="2"/>
      <c r="I50" s="9"/>
      <c r="J50" s="2"/>
      <c r="K50" s="2"/>
      <c r="L50" s="2"/>
      <c r="M50" s="2"/>
      <c r="N50" s="2"/>
      <c r="O50" s="2"/>
      <c r="P50" s="2"/>
      <c r="Q50" s="2"/>
      <c r="R50" s="2"/>
      <c r="S50" s="10"/>
      <c r="U50" s="47" t="s">
        <v>27</v>
      </c>
      <c r="V50" s="48" t="e">
        <f>SUM(V44:V49)</f>
        <v>#VALUE!</v>
      </c>
      <c r="W50" s="43">
        <v>0</v>
      </c>
      <c r="X50" s="44" t="e">
        <f t="shared" si="5"/>
        <v>#N/A</v>
      </c>
    </row>
    <row r="51" spans="2:24" x14ac:dyDescent="0.25">
      <c r="B51" s="12"/>
      <c r="C51" s="2"/>
      <c r="D51" s="2"/>
      <c r="E51" s="2"/>
      <c r="F51" s="2"/>
      <c r="G51" s="2"/>
      <c r="H51" s="2"/>
      <c r="I51" s="9"/>
      <c r="J51" s="2"/>
      <c r="K51" s="2"/>
      <c r="L51" s="2"/>
      <c r="M51" s="2"/>
      <c r="N51" s="2"/>
      <c r="O51" s="2"/>
      <c r="P51" s="2"/>
      <c r="Q51" s="2"/>
      <c r="R51" s="2"/>
      <c r="S51" s="10"/>
    </row>
    <row r="52" spans="2:24" x14ac:dyDescent="0.25">
      <c r="B52" s="12"/>
      <c r="C52" s="2"/>
      <c r="D52" s="2"/>
      <c r="E52" s="2"/>
      <c r="F52" s="2"/>
      <c r="G52" s="2"/>
      <c r="H52" s="2"/>
      <c r="I52" s="9"/>
      <c r="J52" s="2"/>
      <c r="K52" s="2"/>
      <c r="L52" s="2"/>
      <c r="M52" s="2"/>
      <c r="N52" s="2"/>
      <c r="O52" s="2"/>
      <c r="P52" s="2"/>
      <c r="Q52" s="2"/>
      <c r="R52" s="2"/>
      <c r="S52" s="10"/>
    </row>
    <row r="53" spans="2:24" x14ac:dyDescent="0.25">
      <c r="B53" s="12"/>
      <c r="C53" s="2"/>
      <c r="D53" s="2"/>
      <c r="E53" s="2"/>
      <c r="F53" s="2"/>
      <c r="G53" s="2"/>
      <c r="H53" s="2"/>
      <c r="I53" s="9"/>
      <c r="J53" s="2"/>
      <c r="K53" s="2"/>
      <c r="L53" s="2"/>
      <c r="M53" s="2"/>
      <c r="N53" s="2"/>
      <c r="O53" s="2"/>
      <c r="P53" s="2"/>
      <c r="Q53" s="2"/>
      <c r="R53" s="2"/>
      <c r="S53" s="10"/>
      <c r="W53" s="32" t="e">
        <f>"PUP x "&amp;I23&amp;" = "&amp;ROUND(V61,0)&amp;" k   -"</f>
        <v>#VALUE!</v>
      </c>
      <c r="X53" s="39">
        <f>X42+IF(OR(I23="",I23=0),0,1)</f>
        <v>1</v>
      </c>
    </row>
    <row r="54" spans="2:24" x14ac:dyDescent="0.25">
      <c r="B54" s="12"/>
      <c r="C54" s="2"/>
      <c r="D54" s="2"/>
      <c r="E54" s="2"/>
      <c r="F54" s="2"/>
      <c r="G54" s="2"/>
      <c r="H54" s="2"/>
      <c r="I54" s="9"/>
      <c r="J54" s="2"/>
      <c r="K54" s="2"/>
      <c r="L54" s="2"/>
      <c r="M54" s="2"/>
      <c r="N54" s="2"/>
      <c r="O54" s="2"/>
      <c r="P54" s="2"/>
      <c r="Q54" s="2"/>
      <c r="R54" s="2"/>
      <c r="S54" s="10"/>
      <c r="U54" s="47" t="s">
        <v>2</v>
      </c>
      <c r="V54" s="49" t="s">
        <v>3</v>
      </c>
      <c r="W54" s="47" t="s">
        <v>4</v>
      </c>
      <c r="X54" s="50" t="s">
        <v>5</v>
      </c>
    </row>
    <row r="55" spans="2:24" x14ac:dyDescent="0.25">
      <c r="B55" s="12"/>
      <c r="C55" s="2"/>
      <c r="D55" s="2"/>
      <c r="E55" s="2"/>
      <c r="F55" s="2"/>
      <c r="G55" s="2"/>
      <c r="H55" s="2"/>
      <c r="I55" s="9"/>
      <c r="J55" s="2"/>
      <c r="K55" s="2"/>
      <c r="L55" s="2"/>
      <c r="M55" s="2"/>
      <c r="N55" s="2"/>
      <c r="O55" s="2"/>
      <c r="P55" s="2"/>
      <c r="Q55" s="2"/>
      <c r="R55" s="2"/>
      <c r="S55" s="10"/>
      <c r="U55" s="41">
        <v>1</v>
      </c>
      <c r="V55" s="42" t="e">
        <f>$I$23*18</f>
        <v>#VALUE!</v>
      </c>
      <c r="W55" s="43">
        <v>0</v>
      </c>
      <c r="X55" s="44" t="e">
        <f t="shared" ref="X55:X61" si="6">IF(OR($I$23="",$I$23=0),NA(),$X$53)</f>
        <v>#N/A</v>
      </c>
    </row>
    <row r="56" spans="2:24" x14ac:dyDescent="0.25">
      <c r="B56" s="12"/>
      <c r="C56" s="2"/>
      <c r="D56" s="2"/>
      <c r="E56" s="2"/>
      <c r="F56" s="2"/>
      <c r="G56" s="2"/>
      <c r="H56" s="2"/>
      <c r="I56" s="9"/>
      <c r="J56" s="2"/>
      <c r="K56" s="2"/>
      <c r="L56" s="2"/>
      <c r="M56" s="2"/>
      <c r="N56" s="2"/>
      <c r="O56" s="2"/>
      <c r="P56" s="2"/>
      <c r="Q56" s="2"/>
      <c r="R56" s="2"/>
      <c r="S56" s="10"/>
      <c r="U56" s="41">
        <v>2</v>
      </c>
      <c r="V56" s="42" t="e">
        <f>$I$23*16</f>
        <v>#VALUE!</v>
      </c>
      <c r="W56" s="43">
        <v>17</v>
      </c>
      <c r="X56" s="44" t="e">
        <f t="shared" si="6"/>
        <v>#N/A</v>
      </c>
    </row>
    <row r="57" spans="2:24" x14ac:dyDescent="0.25">
      <c r="B57" s="12"/>
      <c r="C57" s="2"/>
      <c r="D57" s="2"/>
      <c r="E57" s="2"/>
      <c r="F57" s="2"/>
      <c r="G57" s="2"/>
      <c r="H57" s="2"/>
      <c r="I57" s="9"/>
      <c r="J57" s="2"/>
      <c r="K57" s="2"/>
      <c r="L57" s="2"/>
      <c r="M57" s="2"/>
      <c r="N57" s="2"/>
      <c r="O57" s="2"/>
      <c r="P57" s="2"/>
      <c r="Q57" s="2"/>
      <c r="R57" s="2"/>
      <c r="S57" s="10"/>
      <c r="U57" s="41">
        <v>3</v>
      </c>
      <c r="V57" s="42" t="e">
        <f>$I$23*16</f>
        <v>#VALUE!</v>
      </c>
      <c r="W57" s="43">
        <v>21.17</v>
      </c>
      <c r="X57" s="44" t="e">
        <f t="shared" si="6"/>
        <v>#N/A</v>
      </c>
    </row>
    <row r="58" spans="2:24" x14ac:dyDescent="0.25">
      <c r="B58" s="12"/>
      <c r="C58" s="2"/>
      <c r="D58" s="2"/>
      <c r="E58" s="2"/>
      <c r="F58" s="2"/>
      <c r="G58" s="2"/>
      <c r="H58" s="2"/>
      <c r="I58" s="9"/>
      <c r="J58" s="2"/>
      <c r="K58" s="2"/>
      <c r="L58" s="2"/>
      <c r="M58" s="2"/>
      <c r="N58" s="2"/>
      <c r="O58" s="2"/>
      <c r="P58" s="2"/>
      <c r="Q58" s="2"/>
      <c r="R58" s="2"/>
      <c r="S58" s="10"/>
      <c r="U58" s="41">
        <v>4</v>
      </c>
      <c r="V58" s="42" t="e">
        <f>$I$23*16</f>
        <v>#VALUE!</v>
      </c>
      <c r="W58" s="43">
        <v>25.340000000000003</v>
      </c>
      <c r="X58" s="44" t="e">
        <f t="shared" si="6"/>
        <v>#N/A</v>
      </c>
    </row>
    <row r="59" spans="2:24" x14ac:dyDescent="0.25">
      <c r="B59" s="12"/>
      <c r="C59" s="2"/>
      <c r="D59" s="2"/>
      <c r="E59" s="2"/>
      <c r="F59" s="2"/>
      <c r="G59" s="2"/>
      <c r="H59" s="2"/>
      <c r="I59" s="9"/>
      <c r="J59" s="2"/>
      <c r="K59" s="2"/>
      <c r="L59" s="2"/>
      <c r="M59" s="2"/>
      <c r="N59" s="2"/>
      <c r="O59" s="2"/>
      <c r="P59" s="2"/>
      <c r="Q59" s="2"/>
      <c r="R59" s="2"/>
      <c r="S59" s="10"/>
      <c r="U59" s="41">
        <v>5</v>
      </c>
      <c r="V59" s="42" t="e">
        <f>$I$23*16</f>
        <v>#VALUE!</v>
      </c>
      <c r="W59" s="43">
        <v>35.340000000000003</v>
      </c>
      <c r="X59" s="44" t="e">
        <f t="shared" si="6"/>
        <v>#N/A</v>
      </c>
    </row>
    <row r="60" spans="2:24" x14ac:dyDescent="0.25">
      <c r="B60" s="12"/>
      <c r="C60" s="2"/>
      <c r="D60" s="2"/>
      <c r="E60" s="2"/>
      <c r="F60" s="2"/>
      <c r="G60" s="2"/>
      <c r="H60" s="2"/>
      <c r="I60" s="9"/>
      <c r="J60" s="2"/>
      <c r="K60" s="2"/>
      <c r="L60" s="2"/>
      <c r="M60" s="2"/>
      <c r="N60" s="2"/>
      <c r="O60" s="2"/>
      <c r="P60" s="2"/>
      <c r="Q60" s="2"/>
      <c r="R60" s="2"/>
      <c r="S60" s="10"/>
      <c r="U60" s="41">
        <v>6</v>
      </c>
      <c r="V60" s="42" t="e">
        <f>$I$23*16</f>
        <v>#VALUE!</v>
      </c>
      <c r="W60" s="43">
        <v>51.09</v>
      </c>
      <c r="X60" s="44" t="e">
        <f t="shared" si="6"/>
        <v>#N/A</v>
      </c>
    </row>
    <row r="61" spans="2:24" x14ac:dyDescent="0.25">
      <c r="B61" s="12"/>
      <c r="C61" s="2"/>
      <c r="D61" s="2"/>
      <c r="E61" s="2"/>
      <c r="F61" s="2"/>
      <c r="G61" s="2"/>
      <c r="H61" s="2"/>
      <c r="I61" s="9"/>
      <c r="J61" s="2"/>
      <c r="K61" s="2"/>
      <c r="L61" s="2"/>
      <c r="M61" s="2"/>
      <c r="N61" s="2"/>
      <c r="O61" s="2"/>
      <c r="P61" s="2"/>
      <c r="Q61" s="2"/>
      <c r="R61" s="2"/>
      <c r="S61" s="10"/>
      <c r="U61" s="47" t="s">
        <v>27</v>
      </c>
      <c r="V61" s="48" t="e">
        <f>SUM(V55:V60)</f>
        <v>#VALUE!</v>
      </c>
      <c r="W61" s="43">
        <v>0</v>
      </c>
      <c r="X61" s="44" t="e">
        <f t="shared" si="6"/>
        <v>#N/A</v>
      </c>
    </row>
    <row r="62" spans="2:24" x14ac:dyDescent="0.25">
      <c r="B62" s="12"/>
      <c r="C62" s="2"/>
      <c r="D62" s="2"/>
      <c r="E62" s="2"/>
      <c r="F62" s="2"/>
      <c r="G62" s="2"/>
      <c r="H62" s="2"/>
      <c r="I62" s="9"/>
      <c r="J62" s="2"/>
      <c r="K62" s="2"/>
      <c r="L62" s="2"/>
      <c r="M62" s="2"/>
      <c r="N62" s="2"/>
      <c r="O62" s="2"/>
      <c r="P62" s="2"/>
      <c r="Q62" s="2"/>
      <c r="R62" s="2"/>
      <c r="S62" s="10"/>
    </row>
    <row r="63" spans="2:24" x14ac:dyDescent="0.25">
      <c r="B63" s="12"/>
      <c r="C63" s="2"/>
      <c r="D63" s="2"/>
      <c r="E63" s="2"/>
      <c r="F63" s="2"/>
      <c r="G63" s="2"/>
      <c r="H63" s="2"/>
      <c r="I63" s="9"/>
      <c r="J63" s="2"/>
      <c r="K63" s="2"/>
      <c r="L63" s="2"/>
      <c r="M63" s="2"/>
      <c r="N63" s="2"/>
      <c r="O63" s="2"/>
      <c r="P63" s="2"/>
      <c r="Q63" s="2"/>
      <c r="R63" s="2"/>
      <c r="S63" s="10"/>
    </row>
    <row r="64" spans="2:24" x14ac:dyDescent="0.25">
      <c r="B64" s="12"/>
      <c r="C64" s="2"/>
      <c r="D64" s="2"/>
      <c r="E64" s="2"/>
      <c r="F64" s="2"/>
      <c r="G64" s="2"/>
      <c r="H64" s="2"/>
      <c r="I64" s="9"/>
      <c r="J64" s="2"/>
      <c r="K64" s="2"/>
      <c r="L64" s="2"/>
      <c r="M64" s="2"/>
      <c r="N64" s="2"/>
      <c r="O64" s="2"/>
      <c r="P64" s="2"/>
      <c r="Q64" s="2"/>
      <c r="R64" s="2"/>
      <c r="S64" s="10"/>
      <c r="W64" s="32" t="e">
        <f>"SU7 x "&amp;I22&amp;" = "&amp;ROUND(V73,0)&amp;" k   -"</f>
        <v>#VALUE!</v>
      </c>
      <c r="X64" s="39">
        <f>X53+IF(OR(I22="",I22=0),0,1)</f>
        <v>1</v>
      </c>
    </row>
    <row r="65" spans="2:24" x14ac:dyDescent="0.25">
      <c r="B65" s="12"/>
      <c r="C65" s="2"/>
      <c r="D65" s="2"/>
      <c r="E65" s="2"/>
      <c r="F65" s="2"/>
      <c r="G65" s="2"/>
      <c r="H65" s="2"/>
      <c r="I65" s="9"/>
      <c r="J65" s="2"/>
      <c r="K65" s="2"/>
      <c r="L65" s="2"/>
      <c r="M65" s="2"/>
      <c r="N65" s="2"/>
      <c r="O65" s="2"/>
      <c r="P65" s="2"/>
      <c r="Q65" s="2"/>
      <c r="R65" s="2"/>
      <c r="S65" s="10"/>
      <c r="U65" s="47" t="s">
        <v>2</v>
      </c>
      <c r="V65" s="49" t="s">
        <v>3</v>
      </c>
      <c r="W65" s="47" t="s">
        <v>4</v>
      </c>
      <c r="X65" s="50" t="s">
        <v>5</v>
      </c>
    </row>
    <row r="66" spans="2:24" x14ac:dyDescent="0.25">
      <c r="B66" s="12"/>
      <c r="C66" s="2"/>
      <c r="D66" s="2"/>
      <c r="E66" s="2"/>
      <c r="F66" s="2"/>
      <c r="G66" s="2"/>
      <c r="H66" s="2"/>
      <c r="I66" s="9"/>
      <c r="J66" s="2"/>
      <c r="K66" s="2"/>
      <c r="L66" s="2"/>
      <c r="M66" s="2"/>
      <c r="N66" s="2"/>
      <c r="O66" s="2"/>
      <c r="P66" s="2"/>
      <c r="Q66" s="2"/>
      <c r="R66" s="2"/>
      <c r="S66" s="10"/>
      <c r="U66" s="41">
        <v>1</v>
      </c>
      <c r="V66" s="42" t="e">
        <f>$I$22*11.5</f>
        <v>#VALUE!</v>
      </c>
      <c r="W66" s="43">
        <v>0</v>
      </c>
      <c r="X66" s="44" t="e">
        <f t="shared" ref="X66:X73" si="7">IF(OR($I$22="",$I$22=0),NA(),$X$64)</f>
        <v>#N/A</v>
      </c>
    </row>
    <row r="67" spans="2:24" x14ac:dyDescent="0.25">
      <c r="B67" s="12"/>
      <c r="C67" s="2"/>
      <c r="D67" s="2"/>
      <c r="E67" s="2"/>
      <c r="F67" s="2"/>
      <c r="G67" s="2"/>
      <c r="H67" s="2"/>
      <c r="I67" s="9"/>
      <c r="J67" s="2"/>
      <c r="K67" s="2"/>
      <c r="L67" s="2"/>
      <c r="M67" s="2"/>
      <c r="N67" s="2"/>
      <c r="O67" s="2"/>
      <c r="P67" s="2"/>
      <c r="Q67" s="2"/>
      <c r="R67" s="2"/>
      <c r="S67" s="10"/>
      <c r="U67" s="41">
        <v>2</v>
      </c>
      <c r="V67" s="42" t="e">
        <f>$I$22*8</f>
        <v>#VALUE!</v>
      </c>
      <c r="W67" s="43">
        <v>10</v>
      </c>
      <c r="X67" s="44" t="e">
        <f t="shared" si="7"/>
        <v>#N/A</v>
      </c>
    </row>
    <row r="68" spans="2:24" x14ac:dyDescent="0.25">
      <c r="B68" s="12"/>
      <c r="C68" s="2"/>
      <c r="D68" s="2"/>
      <c r="E68" s="2"/>
      <c r="F68" s="2"/>
      <c r="G68" s="2"/>
      <c r="H68" s="2"/>
      <c r="I68" s="9"/>
      <c r="J68" s="2"/>
      <c r="K68" s="2"/>
      <c r="L68" s="2"/>
      <c r="M68" s="2"/>
      <c r="N68" s="2"/>
      <c r="O68" s="2"/>
      <c r="P68" s="2"/>
      <c r="Q68" s="2"/>
      <c r="R68" s="2"/>
      <c r="S68" s="10"/>
      <c r="U68" s="41">
        <v>3</v>
      </c>
      <c r="V68" s="42" t="e">
        <f>$I$22*8</f>
        <v>#VALUE!</v>
      </c>
      <c r="W68" s="43">
        <v>14</v>
      </c>
      <c r="X68" s="44" t="e">
        <f t="shared" si="7"/>
        <v>#N/A</v>
      </c>
    </row>
    <row r="69" spans="2:24" x14ac:dyDescent="0.25">
      <c r="B69" s="12"/>
      <c r="C69" s="2"/>
      <c r="D69" s="2"/>
      <c r="E69" s="2"/>
      <c r="F69" s="2"/>
      <c r="G69" s="2"/>
      <c r="H69" s="2"/>
      <c r="I69" s="9"/>
      <c r="J69" s="2"/>
      <c r="K69" s="2"/>
      <c r="L69" s="2"/>
      <c r="M69" s="2"/>
      <c r="N69" s="2"/>
      <c r="O69" s="2"/>
      <c r="P69" s="2"/>
      <c r="Q69" s="2"/>
      <c r="R69" s="2"/>
      <c r="S69" s="10"/>
      <c r="U69" s="41">
        <v>4</v>
      </c>
      <c r="V69" s="42" t="e">
        <f>$I$22*17</f>
        <v>#VALUE!</v>
      </c>
      <c r="W69" s="43">
        <v>18</v>
      </c>
      <c r="X69" s="44" t="e">
        <f t="shared" si="7"/>
        <v>#N/A</v>
      </c>
    </row>
    <row r="70" spans="2:24" x14ac:dyDescent="0.25">
      <c r="B70" s="12"/>
      <c r="C70" s="2"/>
      <c r="D70" s="2"/>
      <c r="E70" s="2"/>
      <c r="F70" s="2"/>
      <c r="G70" s="2"/>
      <c r="H70" s="2"/>
      <c r="I70" s="9"/>
      <c r="J70" s="2"/>
      <c r="K70" s="2"/>
      <c r="L70" s="2"/>
      <c r="M70" s="2"/>
      <c r="N70" s="2"/>
      <c r="O70" s="2"/>
      <c r="P70" s="2"/>
      <c r="Q70" s="2"/>
      <c r="R70" s="2"/>
      <c r="S70" s="10"/>
      <c r="U70" s="41">
        <v>5</v>
      </c>
      <c r="V70" s="42" t="e">
        <f>$I$22*17</f>
        <v>#VALUE!</v>
      </c>
      <c r="W70" s="43">
        <v>22</v>
      </c>
      <c r="X70" s="44" t="e">
        <f t="shared" si="7"/>
        <v>#N/A</v>
      </c>
    </row>
    <row r="71" spans="2:24" x14ac:dyDescent="0.25">
      <c r="B71" s="12"/>
      <c r="C71" s="2"/>
      <c r="D71" s="2"/>
      <c r="E71" s="2"/>
      <c r="F71" s="2"/>
      <c r="G71" s="2"/>
      <c r="H71" s="2"/>
      <c r="I71" s="9"/>
      <c r="J71" s="2"/>
      <c r="K71" s="2"/>
      <c r="L71" s="2"/>
      <c r="M71" s="2"/>
      <c r="N71" s="2"/>
      <c r="O71" s="2"/>
      <c r="P71" s="2"/>
      <c r="Q71" s="2"/>
      <c r="R71" s="2"/>
      <c r="S71" s="10"/>
      <c r="U71" s="41">
        <v>6</v>
      </c>
      <c r="V71" s="42" t="e">
        <f>$I$22*8</f>
        <v>#VALUE!</v>
      </c>
      <c r="W71" s="43">
        <v>26</v>
      </c>
      <c r="X71" s="44" t="e">
        <f t="shared" si="7"/>
        <v>#N/A</v>
      </c>
    </row>
    <row r="72" spans="2:24" x14ac:dyDescent="0.25">
      <c r="B72" s="12"/>
      <c r="C72" s="2"/>
      <c r="D72" s="2"/>
      <c r="E72" s="2"/>
      <c r="F72" s="2"/>
      <c r="G72" s="2"/>
      <c r="H72" s="2"/>
      <c r="I72" s="9"/>
      <c r="J72" s="2"/>
      <c r="K72" s="2"/>
      <c r="L72" s="2"/>
      <c r="M72" s="2"/>
      <c r="N72" s="2"/>
      <c r="O72" s="2"/>
      <c r="P72" s="2"/>
      <c r="Q72" s="2"/>
      <c r="R72" s="2"/>
      <c r="S72" s="10"/>
      <c r="U72" s="41">
        <v>7</v>
      </c>
      <c r="V72" s="42" t="e">
        <f>$I$22*8</f>
        <v>#VALUE!</v>
      </c>
      <c r="W72" s="43">
        <v>30</v>
      </c>
      <c r="X72" s="44" t="e">
        <f t="shared" si="7"/>
        <v>#N/A</v>
      </c>
    </row>
    <row r="73" spans="2:24" x14ac:dyDescent="0.25">
      <c r="B73" s="27"/>
      <c r="C73" s="28"/>
      <c r="D73" s="28"/>
      <c r="E73" s="28"/>
      <c r="F73" s="28"/>
      <c r="G73" s="28"/>
      <c r="H73" s="28"/>
      <c r="I73" s="29"/>
      <c r="J73" s="28"/>
      <c r="K73" s="28"/>
      <c r="L73" s="28"/>
      <c r="M73" s="28"/>
      <c r="N73" s="28"/>
      <c r="O73" s="28"/>
      <c r="P73" s="28"/>
      <c r="Q73" s="28"/>
      <c r="R73" s="28"/>
      <c r="S73" s="30"/>
      <c r="U73" s="47" t="s">
        <v>27</v>
      </c>
      <c r="V73" s="48" t="e">
        <f>SUM(V66:V72)</f>
        <v>#VALUE!</v>
      </c>
      <c r="W73" s="43">
        <v>0</v>
      </c>
      <c r="X73" s="44" t="e">
        <f t="shared" si="7"/>
        <v>#N/A</v>
      </c>
    </row>
    <row r="76" spans="2:24" x14ac:dyDescent="0.25">
      <c r="W76" s="32" t="e">
        <f>"SU6 x "&amp;I21&amp;" = "&amp;ROUND(V84,0)&amp;" k   -"</f>
        <v>#VALUE!</v>
      </c>
      <c r="X76" s="39">
        <f>X64+IF(OR(I21="",I21=0),0,1)</f>
        <v>1</v>
      </c>
    </row>
    <row r="77" spans="2:24" x14ac:dyDescent="0.25">
      <c r="U77" s="47" t="s">
        <v>2</v>
      </c>
      <c r="V77" s="49" t="s">
        <v>3</v>
      </c>
      <c r="W77" s="47" t="s">
        <v>4</v>
      </c>
      <c r="X77" s="50" t="s">
        <v>5</v>
      </c>
    </row>
    <row r="78" spans="2:24" x14ac:dyDescent="0.25">
      <c r="U78" s="41">
        <v>1</v>
      </c>
      <c r="V78" s="42" t="e">
        <f>$I$21*11.5</f>
        <v>#VALUE!</v>
      </c>
      <c r="W78" s="43">
        <v>0</v>
      </c>
      <c r="X78" s="44" t="e">
        <f t="shared" ref="X78:X84" si="8">IF(OR($I$21="",$I$21=0),NA(),$X$76)</f>
        <v>#N/A</v>
      </c>
    </row>
    <row r="79" spans="2:24" x14ac:dyDescent="0.25">
      <c r="U79" s="41">
        <v>2</v>
      </c>
      <c r="V79" s="42" t="e">
        <f>$I$21*8</f>
        <v>#VALUE!</v>
      </c>
      <c r="W79" s="43">
        <v>10</v>
      </c>
      <c r="X79" s="44" t="e">
        <f t="shared" si="8"/>
        <v>#N/A</v>
      </c>
    </row>
    <row r="80" spans="2:24" x14ac:dyDescent="0.25">
      <c r="U80" s="41">
        <v>3</v>
      </c>
      <c r="V80" s="42" t="e">
        <f>$I$21*8</f>
        <v>#VALUE!</v>
      </c>
      <c r="W80" s="43">
        <v>14</v>
      </c>
      <c r="X80" s="44" t="e">
        <f t="shared" si="8"/>
        <v>#N/A</v>
      </c>
    </row>
    <row r="81" spans="21:24" x14ac:dyDescent="0.25">
      <c r="U81" s="41">
        <v>4</v>
      </c>
      <c r="V81" s="42" t="e">
        <f>$I$21*17</f>
        <v>#VALUE!</v>
      </c>
      <c r="W81" s="43">
        <v>18</v>
      </c>
      <c r="X81" s="44" t="e">
        <f t="shared" si="8"/>
        <v>#N/A</v>
      </c>
    </row>
    <row r="82" spans="21:24" x14ac:dyDescent="0.25">
      <c r="U82" s="41">
        <v>5</v>
      </c>
      <c r="V82" s="42" t="e">
        <f>$I$21*17</f>
        <v>#VALUE!</v>
      </c>
      <c r="W82" s="43">
        <v>22</v>
      </c>
      <c r="X82" s="44" t="e">
        <f t="shared" si="8"/>
        <v>#N/A</v>
      </c>
    </row>
    <row r="83" spans="21:24" x14ac:dyDescent="0.25">
      <c r="U83" s="41">
        <v>6</v>
      </c>
      <c r="V83" s="42" t="e">
        <f>$I$21*8</f>
        <v>#VALUE!</v>
      </c>
      <c r="W83" s="43">
        <v>26</v>
      </c>
      <c r="X83" s="44" t="e">
        <f t="shared" si="8"/>
        <v>#N/A</v>
      </c>
    </row>
    <row r="84" spans="21:24" x14ac:dyDescent="0.25">
      <c r="U84" s="47" t="s">
        <v>27</v>
      </c>
      <c r="V84" s="48" t="e">
        <f>SUM(V78:V83)</f>
        <v>#VALUE!</v>
      </c>
      <c r="W84" s="43">
        <v>0</v>
      </c>
      <c r="X84" s="44" t="e">
        <f t="shared" si="8"/>
        <v>#N/A</v>
      </c>
    </row>
    <row r="87" spans="21:24" x14ac:dyDescent="0.25">
      <c r="W87" s="32" t="e">
        <f>"SU5 x "&amp;I20&amp;" = "&amp;ROUND(V94,0)&amp;" k  -"</f>
        <v>#VALUE!</v>
      </c>
      <c r="X87" s="39">
        <f>X76+IF(OR(I20="",I20=0),0,1)</f>
        <v>1</v>
      </c>
    </row>
    <row r="88" spans="21:24" x14ac:dyDescent="0.25">
      <c r="U88" s="47" t="s">
        <v>2</v>
      </c>
      <c r="V88" s="49" t="s">
        <v>3</v>
      </c>
      <c r="W88" s="47" t="s">
        <v>4</v>
      </c>
      <c r="X88" s="50" t="s">
        <v>5</v>
      </c>
    </row>
    <row r="89" spans="21:24" x14ac:dyDescent="0.25">
      <c r="U89" s="41">
        <v>1</v>
      </c>
      <c r="V89" s="42" t="e">
        <f>$I$20*12</f>
        <v>#VALUE!</v>
      </c>
      <c r="W89" s="43">
        <v>0</v>
      </c>
      <c r="X89" s="44" t="e">
        <f t="shared" ref="X89:X94" si="9">IF(OR($I$20="",$I$20=0),NA(),$X$87)</f>
        <v>#N/A</v>
      </c>
    </row>
    <row r="90" spans="21:24" x14ac:dyDescent="0.25">
      <c r="U90" s="41">
        <v>2</v>
      </c>
      <c r="V90" s="42" t="e">
        <f>$I$20*8</f>
        <v>#VALUE!</v>
      </c>
      <c r="W90" s="43">
        <v>10</v>
      </c>
      <c r="X90" s="44" t="e">
        <f t="shared" si="9"/>
        <v>#N/A</v>
      </c>
    </row>
    <row r="91" spans="21:24" x14ac:dyDescent="0.25">
      <c r="U91" s="41">
        <v>3</v>
      </c>
      <c r="V91" s="42" t="e">
        <f>$I$20*8</f>
        <v>#VALUE!</v>
      </c>
      <c r="W91" s="43">
        <v>14</v>
      </c>
      <c r="X91" s="44" t="e">
        <f t="shared" si="9"/>
        <v>#N/A</v>
      </c>
    </row>
    <row r="92" spans="21:24" x14ac:dyDescent="0.25">
      <c r="U92" s="41">
        <v>4</v>
      </c>
      <c r="V92" s="42" t="e">
        <f>$I$20*17</f>
        <v>#VALUE!</v>
      </c>
      <c r="W92" s="43">
        <v>18</v>
      </c>
      <c r="X92" s="44" t="e">
        <f t="shared" si="9"/>
        <v>#N/A</v>
      </c>
    </row>
    <row r="93" spans="21:24" x14ac:dyDescent="0.25">
      <c r="U93" s="41">
        <v>5</v>
      </c>
      <c r="V93" s="42" t="e">
        <f>$I$20*17</f>
        <v>#VALUE!</v>
      </c>
      <c r="W93" s="43">
        <v>22</v>
      </c>
      <c r="X93" s="44" t="e">
        <f t="shared" si="9"/>
        <v>#N/A</v>
      </c>
    </row>
    <row r="94" spans="21:24" x14ac:dyDescent="0.25">
      <c r="U94" s="47" t="s">
        <v>27</v>
      </c>
      <c r="V94" s="48" t="e">
        <f>SUM(V89:V93)</f>
        <v>#VALUE!</v>
      </c>
      <c r="W94" s="43">
        <v>0</v>
      </c>
      <c r="X94" s="44" t="e">
        <f t="shared" si="9"/>
        <v>#N/A</v>
      </c>
    </row>
    <row r="97" spans="21:24" x14ac:dyDescent="0.25">
      <c r="W97" s="32" t="e">
        <f>"SU4 x "&amp;I19&amp;" = "&amp;ROUND(V103,0)&amp;" k   -"</f>
        <v>#VALUE!</v>
      </c>
      <c r="X97" s="39">
        <f>X87+IF(OR(I19="",I19=0),0,1)</f>
        <v>1</v>
      </c>
    </row>
    <row r="98" spans="21:24" x14ac:dyDescent="0.25">
      <c r="U98" s="47" t="s">
        <v>2</v>
      </c>
      <c r="V98" s="49" t="s">
        <v>3</v>
      </c>
      <c r="W98" s="47" t="s">
        <v>4</v>
      </c>
      <c r="X98" s="50" t="s">
        <v>5</v>
      </c>
    </row>
    <row r="99" spans="21:24" x14ac:dyDescent="0.25">
      <c r="U99" s="41">
        <v>1</v>
      </c>
      <c r="V99" s="42" t="e">
        <f>$I$19*12</f>
        <v>#VALUE!</v>
      </c>
      <c r="W99" s="43">
        <v>0</v>
      </c>
      <c r="X99" s="44" t="e">
        <f>IF(OR($I$19="",$I$19=0),NA(),$X$97)</f>
        <v>#N/A</v>
      </c>
    </row>
    <row r="100" spans="21:24" x14ac:dyDescent="0.25">
      <c r="U100" s="41">
        <v>2</v>
      </c>
      <c r="V100" s="42" t="e">
        <f>$I$19*8</f>
        <v>#VALUE!</v>
      </c>
      <c r="W100" s="43">
        <v>10</v>
      </c>
      <c r="X100" s="44" t="e">
        <f>IF(OR($I$19="",$I$19=0),NA(),$X$97)</f>
        <v>#N/A</v>
      </c>
    </row>
    <row r="101" spans="21:24" x14ac:dyDescent="0.25">
      <c r="U101" s="41">
        <v>3</v>
      </c>
      <c r="V101" s="42" t="e">
        <f>$I$19*17</f>
        <v>#VALUE!</v>
      </c>
      <c r="W101" s="43">
        <v>14</v>
      </c>
      <c r="X101" s="44" t="e">
        <f>IF(OR($I$19="",$I$19=0),NA(),$X$97)</f>
        <v>#N/A</v>
      </c>
    </row>
    <row r="102" spans="21:24" x14ac:dyDescent="0.25">
      <c r="U102" s="41">
        <v>4</v>
      </c>
      <c r="V102" s="42" t="e">
        <f>$I$19*17</f>
        <v>#VALUE!</v>
      </c>
      <c r="W102" s="43">
        <v>18</v>
      </c>
      <c r="X102" s="44" t="e">
        <f>IF(OR($I$19="",$I$19=0),NA(),$X$97)</f>
        <v>#N/A</v>
      </c>
    </row>
    <row r="103" spans="21:24" x14ac:dyDescent="0.25">
      <c r="U103" s="47" t="s">
        <v>27</v>
      </c>
      <c r="V103" s="48" t="e">
        <f>SUM(V99:V102)</f>
        <v>#VALUE!</v>
      </c>
      <c r="W103" s="43">
        <v>0</v>
      </c>
      <c r="X103" s="44" t="e">
        <f>IF(OR($I$19="",$I$19=0),NA(),$X$97)</f>
        <v>#N/A</v>
      </c>
    </row>
    <row r="106" spans="21:24" x14ac:dyDescent="0.25">
      <c r="W106" s="32" t="e">
        <f>"Type 3-3 x "&amp;I18&amp;" = "&amp;ROUND(V114,0)&amp;" k   -"</f>
        <v>#VALUE!</v>
      </c>
      <c r="X106" s="39">
        <f>X97+IF(OR(I18="",I18=0),0,1)</f>
        <v>1</v>
      </c>
    </row>
    <row r="107" spans="21:24" x14ac:dyDescent="0.25">
      <c r="U107" s="47" t="s">
        <v>2</v>
      </c>
      <c r="V107" s="49" t="s">
        <v>3</v>
      </c>
      <c r="W107" s="47" t="s">
        <v>4</v>
      </c>
      <c r="X107" s="50" t="s">
        <v>5</v>
      </c>
    </row>
    <row r="108" spans="21:24" x14ac:dyDescent="0.25">
      <c r="U108" s="41">
        <v>1</v>
      </c>
      <c r="V108" s="42" t="e">
        <f>$I$18*12</f>
        <v>#VALUE!</v>
      </c>
      <c r="W108" s="43">
        <v>0</v>
      </c>
      <c r="X108" s="44" t="e">
        <f t="shared" ref="X108:X114" si="10">IF(OR($I$18="",$I$18=0),NA(),$X$106)</f>
        <v>#N/A</v>
      </c>
    </row>
    <row r="109" spans="21:24" x14ac:dyDescent="0.25">
      <c r="U109" s="41">
        <v>2</v>
      </c>
      <c r="V109" s="42" t="e">
        <f>$I$18*12</f>
        <v>#VALUE!</v>
      </c>
      <c r="W109" s="43">
        <v>15</v>
      </c>
      <c r="X109" s="44" t="e">
        <f t="shared" si="10"/>
        <v>#N/A</v>
      </c>
    </row>
    <row r="110" spans="21:24" x14ac:dyDescent="0.25">
      <c r="U110" s="41">
        <v>3</v>
      </c>
      <c r="V110" s="42" t="e">
        <f>$I$18*12</f>
        <v>#VALUE!</v>
      </c>
      <c r="W110" s="43">
        <v>19</v>
      </c>
      <c r="X110" s="44" t="e">
        <f t="shared" si="10"/>
        <v>#N/A</v>
      </c>
    </row>
    <row r="111" spans="21:24" x14ac:dyDescent="0.25">
      <c r="U111" s="41">
        <v>4</v>
      </c>
      <c r="V111" s="42" t="e">
        <f>$I$18*16</f>
        <v>#VALUE!</v>
      </c>
      <c r="W111" s="43">
        <v>34</v>
      </c>
      <c r="X111" s="44" t="e">
        <f t="shared" si="10"/>
        <v>#N/A</v>
      </c>
    </row>
    <row r="112" spans="21:24" x14ac:dyDescent="0.25">
      <c r="U112" s="41">
        <v>5</v>
      </c>
      <c r="V112" s="42" t="e">
        <f>$I$18*14</f>
        <v>#VALUE!</v>
      </c>
      <c r="W112" s="43">
        <v>50</v>
      </c>
      <c r="X112" s="44" t="e">
        <f t="shared" si="10"/>
        <v>#N/A</v>
      </c>
    </row>
    <row r="113" spans="21:24" x14ac:dyDescent="0.25">
      <c r="U113" s="41">
        <v>6</v>
      </c>
      <c r="V113" s="42" t="e">
        <f>$I$18*14</f>
        <v>#VALUE!</v>
      </c>
      <c r="W113" s="43">
        <v>54</v>
      </c>
      <c r="X113" s="44" t="e">
        <f t="shared" si="10"/>
        <v>#N/A</v>
      </c>
    </row>
    <row r="114" spans="21:24" x14ac:dyDescent="0.25">
      <c r="U114" s="47" t="s">
        <v>27</v>
      </c>
      <c r="V114" s="48" t="e">
        <f>SUM(V108:V113)</f>
        <v>#VALUE!</v>
      </c>
      <c r="W114" s="43">
        <v>0</v>
      </c>
      <c r="X114" s="44" t="e">
        <f t="shared" si="10"/>
        <v>#N/A</v>
      </c>
    </row>
    <row r="117" spans="21:24" x14ac:dyDescent="0.25">
      <c r="W117" s="32" t="e">
        <f>"Type 3S2 x "&amp;I17&amp;" = "&amp;ROUND(V124,0)&amp;" k   -"</f>
        <v>#VALUE!</v>
      </c>
      <c r="X117" s="39">
        <f>X106+IF(OR(I17="",I17=0),0,1)</f>
        <v>1</v>
      </c>
    </row>
    <row r="118" spans="21:24" x14ac:dyDescent="0.25">
      <c r="U118" s="47" t="s">
        <v>2</v>
      </c>
      <c r="V118" s="49" t="s">
        <v>3</v>
      </c>
      <c r="W118" s="47" t="s">
        <v>4</v>
      </c>
      <c r="X118" s="50" t="s">
        <v>5</v>
      </c>
    </row>
    <row r="119" spans="21:24" x14ac:dyDescent="0.25">
      <c r="U119" s="41">
        <v>1</v>
      </c>
      <c r="V119" s="42" t="e">
        <f>$I$17*10</f>
        <v>#VALUE!</v>
      </c>
      <c r="W119" s="43">
        <v>0</v>
      </c>
      <c r="X119" s="44" t="e">
        <f t="shared" ref="X119:X124" si="11">IF(OR($I$17="",$I$17=0),NA(),$X$117)</f>
        <v>#N/A</v>
      </c>
    </row>
    <row r="120" spans="21:24" x14ac:dyDescent="0.25">
      <c r="U120" s="41">
        <v>2</v>
      </c>
      <c r="V120" s="42" t="e">
        <f>$I$17*15.5</f>
        <v>#VALUE!</v>
      </c>
      <c r="W120" s="43">
        <v>11</v>
      </c>
      <c r="X120" s="44" t="e">
        <f t="shared" si="11"/>
        <v>#N/A</v>
      </c>
    </row>
    <row r="121" spans="21:24" x14ac:dyDescent="0.25">
      <c r="U121" s="41">
        <v>3</v>
      </c>
      <c r="V121" s="42" t="e">
        <f>$I$17*15.5</f>
        <v>#VALUE!</v>
      </c>
      <c r="W121" s="43">
        <v>15</v>
      </c>
      <c r="X121" s="44" t="e">
        <f t="shared" si="11"/>
        <v>#N/A</v>
      </c>
    </row>
    <row r="122" spans="21:24" x14ac:dyDescent="0.25">
      <c r="U122" s="41">
        <v>4</v>
      </c>
      <c r="V122" s="42" t="e">
        <f>$I$17*15.5</f>
        <v>#VALUE!</v>
      </c>
      <c r="W122" s="43">
        <v>37</v>
      </c>
      <c r="X122" s="44" t="e">
        <f t="shared" si="11"/>
        <v>#N/A</v>
      </c>
    </row>
    <row r="123" spans="21:24" x14ac:dyDescent="0.25">
      <c r="U123" s="41">
        <v>5</v>
      </c>
      <c r="V123" s="42" t="e">
        <f>$I$17*15.5</f>
        <v>#VALUE!</v>
      </c>
      <c r="W123" s="43">
        <v>41</v>
      </c>
      <c r="X123" s="44" t="e">
        <f t="shared" si="11"/>
        <v>#N/A</v>
      </c>
    </row>
    <row r="124" spans="21:24" x14ac:dyDescent="0.25">
      <c r="U124" s="47" t="s">
        <v>27</v>
      </c>
      <c r="V124" s="48" t="e">
        <f>SUM(V119:V123)</f>
        <v>#VALUE!</v>
      </c>
      <c r="W124" s="43">
        <v>0</v>
      </c>
      <c r="X124" s="44" t="e">
        <f t="shared" si="11"/>
        <v>#N/A</v>
      </c>
    </row>
    <row r="127" spans="21:24" x14ac:dyDescent="0.25">
      <c r="W127" s="32" t="e">
        <f>"Type 3 x "&amp;I16&amp;" = "&amp;ROUND(V132,0)&amp;" k   -"</f>
        <v>#VALUE!</v>
      </c>
      <c r="X127" s="39">
        <f>X117+IF(OR(I16="",I16=0),0,1)</f>
        <v>1</v>
      </c>
    </row>
    <row r="128" spans="21:24" x14ac:dyDescent="0.25">
      <c r="U128" s="47" t="s">
        <v>2</v>
      </c>
      <c r="V128" s="49" t="s">
        <v>3</v>
      </c>
      <c r="W128" s="47" t="s">
        <v>4</v>
      </c>
      <c r="X128" s="50" t="s">
        <v>5</v>
      </c>
    </row>
    <row r="129" spans="21:24" x14ac:dyDescent="0.25">
      <c r="U129" s="41">
        <v>1</v>
      </c>
      <c r="V129" s="42" t="e">
        <f>$I$16*16</f>
        <v>#VALUE!</v>
      </c>
      <c r="W129" s="43">
        <v>0</v>
      </c>
      <c r="X129" s="44" t="e">
        <f>IF(OR($I$16="",$I$16=0),NA(),$X$127)</f>
        <v>#N/A</v>
      </c>
    </row>
    <row r="130" spans="21:24" x14ac:dyDescent="0.25">
      <c r="U130" s="41">
        <v>2</v>
      </c>
      <c r="V130" s="42" t="e">
        <f>$I$16*17</f>
        <v>#VALUE!</v>
      </c>
      <c r="W130" s="43">
        <v>15</v>
      </c>
      <c r="X130" s="44" t="e">
        <f>IF(OR($I$16="",$I$16=0),NA(),$X$127)</f>
        <v>#N/A</v>
      </c>
    </row>
    <row r="131" spans="21:24" x14ac:dyDescent="0.25">
      <c r="U131" s="41">
        <v>3</v>
      </c>
      <c r="V131" s="42" t="e">
        <f>$I$16*17</f>
        <v>#VALUE!</v>
      </c>
      <c r="W131" s="43">
        <v>19</v>
      </c>
      <c r="X131" s="44" t="e">
        <f>IF(OR($I$16="",$I$16=0),NA(),$X$127)</f>
        <v>#N/A</v>
      </c>
    </row>
    <row r="132" spans="21:24" x14ac:dyDescent="0.25">
      <c r="U132" s="47" t="s">
        <v>27</v>
      </c>
      <c r="V132" s="48" t="e">
        <f>SUM(V129:V131)</f>
        <v>#VALUE!</v>
      </c>
      <c r="W132" s="43">
        <v>0</v>
      </c>
      <c r="X132" s="44" t="e">
        <f>IF(OR($I$16="",$I$16=0),NA(),$X$127)</f>
        <v>#N/A</v>
      </c>
    </row>
  </sheetData>
  <sheetProtection sheet="1" objects="1" scenarios="1" selectLockedCells="1"/>
  <mergeCells count="18">
    <mergeCell ref="B37:S37"/>
    <mergeCell ref="B38:S38"/>
    <mergeCell ref="B31:S31"/>
    <mergeCell ref="B33:S33"/>
    <mergeCell ref="B36:S36"/>
    <mergeCell ref="B34:S34"/>
    <mergeCell ref="B35:S35"/>
    <mergeCell ref="F1:S2"/>
    <mergeCell ref="G27:S29"/>
    <mergeCell ref="B7:E7"/>
    <mergeCell ref="B1:E1"/>
    <mergeCell ref="G26:S26"/>
    <mergeCell ref="J13:S13"/>
    <mergeCell ref="G5:S5"/>
    <mergeCell ref="G6:S6"/>
    <mergeCell ref="G7:S8"/>
    <mergeCell ref="G10:S11"/>
    <mergeCell ref="G9:S9"/>
  </mergeCells>
  <dataValidations count="4">
    <dataValidation type="list" allowBlank="1" showInputMessage="1" showErrorMessage="1" sqref="H15:H24" xr:uid="{253CD5BC-5536-4930-8BB0-24D8F0B2612E}">
      <formula1>"Yes,No"</formula1>
    </dataValidation>
    <dataValidation type="decimal" allowBlank="1" showInputMessage="1" showErrorMessage="1" errorTitle="Enter Rating Factor (RF)." error="Enter the Rating Factor (RF) from the HSIS Rating Tab's Summary Form. Value must be less than 10. Refer to &quot;Example-LoadRatingSummaryForm&quot; worksheet for example." sqref="J16:S24" xr:uid="{DBCDE94E-6E6F-43FD-8D64-A506562351D0}">
      <formula1>0</formula1>
      <formula2>10</formula2>
    </dataValidation>
    <dataValidation type="whole" allowBlank="1" showInputMessage="1" showErrorMessage="1" errorTitle="Enter the MVW in kips." error="Enter the maximum vehicle weight (MVW) in kips (1,000 lbs.) from the HSIS Capacity Tab or Rating Tab's Summary Form. Refer to Example worksheets." sqref="J15:S15" xr:uid="{DF277F41-A3DB-4A1F-914F-CBF608E33235}">
      <formula1>1</formula1>
      <formula2>999</formula2>
    </dataValidation>
    <dataValidation type="decimal" allowBlank="1" showErrorMessage="1" errorTitle="Enter value in kips." error="Value must be between 1 and 99._x000a__x000a_1 kip = 1,000 lbs." sqref="C9:C28" xr:uid="{48E1F9C8-B61A-4554-8758-09B5627085C3}">
      <formula1>1</formula1>
      <formula2>99</formula2>
    </dataValidation>
  </dataValidations>
  <pageMargins left="0.7" right="0.7" top="0.75" bottom="0.75" header="0.3" footer="0.3"/>
  <pageSetup scale="63" fitToHeight="0" orientation="landscape" r:id="rId1"/>
  <headerFooter>
    <oddFooter>&amp;L&amp;Z&amp;F&amp;RPage &amp;P / &amp;N</oddFooter>
  </headerFooter>
  <rowBreaks count="1" manualBreakCount="1">
    <brk id="30" min="1" max="18" man="1"/>
  </rowBreaks>
  <colBreaks count="1" manualBreakCount="1">
    <brk id="7" max="7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B6A7-E323-4C9A-AAFC-D0B1EAA9A5A2}">
  <sheetPr>
    <tabColor theme="0" tint="-4.9989318521683403E-2"/>
    <pageSetUpPr fitToPage="1"/>
  </sheetPr>
  <dimension ref="B1:Y52"/>
  <sheetViews>
    <sheetView zoomScaleNormal="100" workbookViewId="0">
      <selection activeCell="J3" sqref="J3"/>
    </sheetView>
  </sheetViews>
  <sheetFormatPr defaultRowHeight="15" x14ac:dyDescent="0.25"/>
  <cols>
    <col min="1" max="16384" width="9.140625" style="31"/>
  </cols>
  <sheetData>
    <row r="1" spans="2:25" x14ac:dyDescent="0.25">
      <c r="B1" s="33"/>
      <c r="C1" s="33"/>
      <c r="D1" s="33"/>
      <c r="E1" s="33"/>
      <c r="F1" s="33"/>
      <c r="G1" s="33"/>
      <c r="H1" s="33"/>
      <c r="I1" s="33"/>
      <c r="J1" s="33"/>
      <c r="K1" s="33"/>
      <c r="L1" s="33"/>
      <c r="M1" s="33"/>
      <c r="N1" s="33"/>
      <c r="O1" s="33"/>
      <c r="P1" s="33"/>
      <c r="Q1" s="33"/>
      <c r="R1" s="33"/>
      <c r="S1" s="33"/>
      <c r="T1" s="33"/>
      <c r="U1" s="33"/>
      <c r="V1" s="33"/>
      <c r="W1" s="33"/>
      <c r="X1" s="33"/>
      <c r="Y1" s="33"/>
    </row>
    <row r="2" spans="2:25" ht="18.75" x14ac:dyDescent="0.3">
      <c r="B2" s="34" t="s">
        <v>52</v>
      </c>
      <c r="C2" s="33"/>
      <c r="D2" s="33"/>
      <c r="E2" s="33"/>
      <c r="F2" s="33"/>
      <c r="G2" s="33"/>
      <c r="H2" s="33"/>
      <c r="I2" s="33"/>
      <c r="J2" s="33"/>
      <c r="K2" s="33"/>
      <c r="L2" s="33"/>
      <c r="M2" s="33"/>
      <c r="N2" s="33"/>
      <c r="O2" s="33"/>
      <c r="P2" s="33"/>
      <c r="Q2" s="33"/>
      <c r="R2" s="33"/>
      <c r="S2" s="33"/>
      <c r="T2" s="33"/>
      <c r="U2" s="33"/>
      <c r="V2" s="33"/>
      <c r="W2" s="33"/>
      <c r="X2" s="33"/>
      <c r="Y2" s="33"/>
    </row>
    <row r="3" spans="2:25" x14ac:dyDescent="0.25">
      <c r="B3" s="35"/>
      <c r="C3" s="33"/>
      <c r="D3" s="33"/>
      <c r="E3" s="33"/>
      <c r="F3" s="33"/>
      <c r="G3" s="33"/>
      <c r="H3" s="33"/>
      <c r="I3" s="33"/>
      <c r="J3" s="33"/>
      <c r="K3" s="33"/>
      <c r="L3" s="33"/>
      <c r="M3" s="33"/>
      <c r="N3" s="33"/>
      <c r="O3" s="33"/>
      <c r="P3" s="33"/>
      <c r="Q3" s="33"/>
      <c r="R3" s="33"/>
      <c r="S3" s="33"/>
      <c r="T3" s="33"/>
      <c r="U3" s="33"/>
      <c r="V3" s="33"/>
      <c r="W3" s="33"/>
      <c r="X3" s="33"/>
      <c r="Y3" s="33"/>
    </row>
    <row r="4" spans="2:25" ht="15" customHeight="1" x14ac:dyDescent="0.25">
      <c r="B4" s="20" t="s">
        <v>6</v>
      </c>
      <c r="C4" s="36" t="s">
        <v>7</v>
      </c>
      <c r="D4" s="33"/>
      <c r="E4" s="33"/>
      <c r="F4" s="33"/>
      <c r="G4" s="35" t="s">
        <v>12</v>
      </c>
      <c r="H4" s="33"/>
      <c r="I4" s="33"/>
      <c r="J4" s="33"/>
      <c r="K4" s="33"/>
      <c r="L4" s="33"/>
      <c r="M4" s="33"/>
      <c r="N4" s="33"/>
      <c r="O4" s="33"/>
      <c r="P4" s="33"/>
      <c r="Q4" s="33"/>
      <c r="R4" s="33"/>
      <c r="S4" s="33"/>
      <c r="T4" s="33"/>
      <c r="U4" s="33"/>
      <c r="V4" s="33"/>
      <c r="W4" s="33"/>
      <c r="X4" s="33"/>
      <c r="Y4" s="33"/>
    </row>
    <row r="5" spans="2:25" ht="15" customHeight="1" x14ac:dyDescent="0.25">
      <c r="B5" s="22" t="s">
        <v>10</v>
      </c>
      <c r="C5" s="37">
        <v>353</v>
      </c>
      <c r="D5" s="33"/>
      <c r="E5" s="33"/>
      <c r="F5" s="33"/>
      <c r="G5" s="33" t="s">
        <v>11</v>
      </c>
      <c r="H5" s="33"/>
      <c r="I5" s="33"/>
      <c r="J5" s="33"/>
      <c r="K5" s="33"/>
      <c r="L5" s="33"/>
      <c r="M5" s="33"/>
      <c r="N5" s="33"/>
      <c r="O5" s="33"/>
      <c r="P5" s="33"/>
      <c r="Q5" s="33"/>
      <c r="R5" s="33"/>
      <c r="S5" s="33"/>
      <c r="T5" s="33"/>
      <c r="U5" s="33"/>
      <c r="V5" s="33"/>
      <c r="W5" s="33"/>
      <c r="X5" s="33"/>
      <c r="Y5" s="33"/>
    </row>
    <row r="6" spans="2:25" x14ac:dyDescent="0.25">
      <c r="B6" s="22" t="s">
        <v>13</v>
      </c>
      <c r="C6" s="37">
        <v>1.95</v>
      </c>
      <c r="D6" s="33"/>
      <c r="E6" s="33"/>
      <c r="F6" s="33"/>
      <c r="G6" s="33"/>
      <c r="H6" s="33"/>
      <c r="I6" s="33"/>
      <c r="J6" s="33"/>
      <c r="K6" s="33"/>
      <c r="L6" s="33"/>
      <c r="M6" s="33"/>
      <c r="N6" s="33"/>
      <c r="O6" s="33"/>
      <c r="P6" s="33"/>
      <c r="Q6" s="33"/>
      <c r="R6" s="33"/>
      <c r="S6" s="33"/>
      <c r="T6" s="33"/>
      <c r="U6" s="33"/>
      <c r="V6" s="33"/>
      <c r="W6" s="33"/>
      <c r="X6" s="33"/>
      <c r="Y6" s="33"/>
    </row>
    <row r="7" spans="2:25" x14ac:dyDescent="0.25">
      <c r="B7" s="22" t="s">
        <v>15</v>
      </c>
      <c r="C7" s="37">
        <v>2.15</v>
      </c>
      <c r="D7" s="33"/>
      <c r="E7" s="33"/>
      <c r="F7" s="33"/>
      <c r="G7" s="33" t="s">
        <v>53</v>
      </c>
      <c r="H7" s="33"/>
      <c r="I7" s="33"/>
      <c r="J7" s="33"/>
      <c r="K7" s="33"/>
      <c r="L7" s="33"/>
      <c r="M7" s="33"/>
      <c r="N7" s="33"/>
      <c r="O7" s="33"/>
      <c r="P7" s="33"/>
      <c r="Q7" s="33"/>
      <c r="R7" s="33"/>
      <c r="S7" s="33"/>
      <c r="T7" s="33"/>
      <c r="U7" s="33"/>
      <c r="V7" s="33"/>
      <c r="W7" s="33"/>
      <c r="X7" s="33"/>
      <c r="Y7" s="33"/>
    </row>
    <row r="8" spans="2:25" x14ac:dyDescent="0.25">
      <c r="B8" s="22" t="s">
        <v>17</v>
      </c>
      <c r="C8" s="37">
        <v>2.31</v>
      </c>
      <c r="D8" s="33"/>
      <c r="E8" s="33"/>
      <c r="F8" s="33"/>
      <c r="G8" s="33"/>
      <c r="H8" s="33"/>
      <c r="I8" s="33"/>
      <c r="J8" s="33"/>
      <c r="K8" s="33"/>
      <c r="L8" s="33"/>
      <c r="M8" s="33"/>
      <c r="N8" s="33"/>
      <c r="O8" s="33"/>
      <c r="P8" s="33"/>
      <c r="Q8" s="33"/>
      <c r="R8" s="33"/>
      <c r="S8" s="33"/>
      <c r="T8" s="33"/>
      <c r="U8" s="33"/>
      <c r="V8" s="33"/>
      <c r="W8" s="33"/>
      <c r="X8" s="33"/>
      <c r="Y8" s="33"/>
    </row>
    <row r="9" spans="2:25" x14ac:dyDescent="0.25">
      <c r="B9" s="22" t="s">
        <v>18</v>
      </c>
      <c r="C9" s="37">
        <v>1.68</v>
      </c>
      <c r="D9" s="33"/>
      <c r="E9" s="33"/>
      <c r="F9" s="33"/>
      <c r="G9" s="33" t="s">
        <v>54</v>
      </c>
      <c r="H9" s="33"/>
      <c r="I9" s="33"/>
      <c r="J9" s="33"/>
      <c r="K9" s="33"/>
      <c r="L9" s="33"/>
      <c r="M9" s="33"/>
      <c r="N9" s="33"/>
      <c r="O9" s="33"/>
      <c r="P9" s="33"/>
      <c r="Q9" s="33"/>
      <c r="R9" s="33"/>
      <c r="S9" s="33"/>
      <c r="T9" s="33"/>
      <c r="U9" s="33"/>
      <c r="V9" s="33"/>
      <c r="W9" s="33"/>
      <c r="X9" s="33"/>
      <c r="Y9" s="33"/>
    </row>
    <row r="10" spans="2:25" x14ac:dyDescent="0.25">
      <c r="B10" s="22" t="s">
        <v>19</v>
      </c>
      <c r="C10" s="37">
        <v>1.54</v>
      </c>
      <c r="D10" s="33"/>
      <c r="E10" s="33"/>
      <c r="F10" s="33"/>
      <c r="G10" s="33"/>
      <c r="H10" s="33"/>
      <c r="I10" s="33"/>
      <c r="J10" s="33"/>
      <c r="K10" s="33"/>
      <c r="L10" s="33"/>
      <c r="M10" s="33"/>
      <c r="N10" s="33"/>
      <c r="O10" s="33"/>
      <c r="P10" s="33"/>
      <c r="Q10" s="33"/>
      <c r="R10" s="33"/>
      <c r="S10" s="33"/>
      <c r="T10" s="33"/>
      <c r="U10" s="33"/>
      <c r="V10" s="33"/>
      <c r="W10" s="33"/>
      <c r="X10" s="33"/>
      <c r="Y10" s="33"/>
    </row>
    <row r="11" spans="2:25" x14ac:dyDescent="0.25">
      <c r="B11" s="22" t="s">
        <v>20</v>
      </c>
      <c r="C11" s="37">
        <v>1.41</v>
      </c>
      <c r="D11" s="33"/>
      <c r="E11" s="33"/>
      <c r="F11" s="33"/>
      <c r="G11" s="33" t="s">
        <v>31</v>
      </c>
      <c r="H11" s="33"/>
      <c r="I11" s="33"/>
      <c r="J11" s="33"/>
      <c r="K11" s="33"/>
      <c r="L11" s="33"/>
      <c r="M11" s="33"/>
      <c r="N11" s="33"/>
      <c r="O11" s="33"/>
      <c r="P11" s="33"/>
      <c r="Q11" s="33"/>
      <c r="R11" s="33"/>
      <c r="S11" s="33"/>
      <c r="T11" s="33"/>
      <c r="U11" s="33"/>
      <c r="V11" s="33"/>
      <c r="W11" s="33"/>
      <c r="X11" s="33"/>
      <c r="Y11" s="33"/>
    </row>
    <row r="12" spans="2:25" ht="15" customHeight="1" x14ac:dyDescent="0.25">
      <c r="B12" s="22" t="s">
        <v>21</v>
      </c>
      <c r="C12" s="37">
        <v>1.32</v>
      </c>
      <c r="D12" s="33"/>
      <c r="E12" s="33"/>
      <c r="F12" s="33"/>
      <c r="G12" s="33" t="s">
        <v>55</v>
      </c>
      <c r="H12" s="33"/>
      <c r="I12" s="33"/>
      <c r="J12" s="33"/>
      <c r="K12" s="33"/>
      <c r="L12" s="33"/>
      <c r="M12" s="33"/>
      <c r="N12" s="33"/>
      <c r="O12" s="33"/>
      <c r="P12" s="33"/>
      <c r="Q12" s="33"/>
      <c r="R12" s="33"/>
      <c r="S12" s="33"/>
      <c r="T12" s="33"/>
      <c r="U12" s="33"/>
      <c r="V12" s="33"/>
      <c r="W12" s="33"/>
      <c r="X12" s="33"/>
      <c r="Y12" s="33"/>
    </row>
    <row r="13" spans="2:25" x14ac:dyDescent="0.25">
      <c r="B13" s="22" t="s">
        <v>22</v>
      </c>
      <c r="C13" s="37">
        <v>2.79</v>
      </c>
      <c r="D13" s="33"/>
      <c r="E13" s="33"/>
      <c r="F13" s="33"/>
      <c r="G13" s="33"/>
      <c r="H13" s="33"/>
      <c r="I13" s="33"/>
      <c r="J13" s="33"/>
      <c r="K13" s="33"/>
      <c r="L13" s="33"/>
      <c r="M13" s="33"/>
      <c r="N13" s="33"/>
      <c r="O13" s="33"/>
      <c r="P13" s="33"/>
      <c r="Q13" s="33"/>
      <c r="R13" s="33"/>
      <c r="S13" s="33"/>
      <c r="T13" s="33"/>
      <c r="U13" s="33"/>
      <c r="V13" s="33"/>
      <c r="W13" s="33"/>
      <c r="X13" s="33"/>
      <c r="Y13" s="33"/>
    </row>
    <row r="14" spans="2:25" x14ac:dyDescent="0.25">
      <c r="B14" s="22" t="s">
        <v>23</v>
      </c>
      <c r="C14" s="37">
        <v>2.5099999999999998</v>
      </c>
      <c r="D14" s="33"/>
      <c r="E14" s="33"/>
      <c r="F14" s="33"/>
      <c r="G14" s="38" t="s">
        <v>32</v>
      </c>
      <c r="H14" s="33"/>
      <c r="I14" s="33"/>
      <c r="J14" s="33"/>
      <c r="K14" s="33"/>
      <c r="L14" s="33"/>
      <c r="M14" s="33"/>
      <c r="N14" s="33"/>
      <c r="O14" s="33"/>
      <c r="P14" s="33"/>
      <c r="Q14" s="33"/>
      <c r="R14" s="33"/>
      <c r="S14" s="33"/>
      <c r="T14" s="33"/>
      <c r="U14" s="33"/>
      <c r="V14" s="33"/>
      <c r="W14" s="33"/>
      <c r="X14" s="33"/>
      <c r="Y14" s="33"/>
    </row>
    <row r="15" spans="2:25" ht="15" customHeight="1" x14ac:dyDescent="0.25">
      <c r="B15" s="33"/>
      <c r="C15" s="33"/>
      <c r="D15" s="33"/>
      <c r="E15" s="33"/>
      <c r="F15" s="33"/>
      <c r="G15" s="38" t="s">
        <v>56</v>
      </c>
      <c r="H15" s="33"/>
      <c r="I15" s="33"/>
      <c r="J15" s="33"/>
      <c r="K15" s="33"/>
      <c r="L15" s="33"/>
      <c r="M15" s="33"/>
      <c r="N15" s="33"/>
      <c r="O15" s="33"/>
      <c r="P15" s="33"/>
      <c r="Q15" s="33"/>
      <c r="R15" s="33"/>
      <c r="S15" s="33"/>
      <c r="T15" s="33"/>
      <c r="U15" s="33"/>
      <c r="V15" s="33"/>
      <c r="W15" s="33"/>
      <c r="X15" s="33"/>
      <c r="Y15" s="33"/>
    </row>
    <row r="16" spans="2:25" x14ac:dyDescent="0.25">
      <c r="B16" s="33"/>
      <c r="C16" s="33"/>
      <c r="D16" s="33"/>
      <c r="E16" s="33"/>
      <c r="F16" s="33"/>
      <c r="G16" s="38" t="s">
        <v>33</v>
      </c>
      <c r="H16" s="33"/>
      <c r="I16" s="33"/>
      <c r="J16" s="33"/>
      <c r="K16" s="33"/>
      <c r="L16" s="33"/>
      <c r="M16" s="33"/>
      <c r="N16" s="33"/>
      <c r="O16" s="33"/>
      <c r="P16" s="33"/>
      <c r="Q16" s="33"/>
      <c r="R16" s="33"/>
      <c r="S16" s="33"/>
      <c r="T16" s="33"/>
      <c r="U16" s="33"/>
      <c r="V16" s="33"/>
      <c r="W16" s="33"/>
      <c r="X16" s="33"/>
      <c r="Y16" s="33"/>
    </row>
    <row r="17" spans="2:25" x14ac:dyDescent="0.25">
      <c r="B17" s="33"/>
      <c r="C17" s="33"/>
      <c r="D17" s="33"/>
      <c r="E17" s="33"/>
      <c r="F17" s="33"/>
      <c r="G17" s="33"/>
      <c r="H17" s="33"/>
      <c r="I17" s="33"/>
      <c r="J17" s="33"/>
      <c r="K17" s="33"/>
      <c r="L17" s="33"/>
      <c r="M17" s="33"/>
      <c r="N17" s="33"/>
      <c r="O17" s="33"/>
      <c r="P17" s="33"/>
      <c r="Q17" s="33"/>
      <c r="R17" s="33"/>
      <c r="S17" s="33"/>
      <c r="T17" s="33"/>
      <c r="U17" s="33"/>
      <c r="V17" s="33"/>
      <c r="W17" s="33"/>
      <c r="X17" s="33"/>
      <c r="Y17" s="33"/>
    </row>
    <row r="18" spans="2:25" ht="15" customHeight="1" x14ac:dyDescent="0.25">
      <c r="B18" s="33"/>
      <c r="C18" s="33"/>
      <c r="D18" s="33"/>
      <c r="E18" s="33"/>
      <c r="F18" s="33"/>
      <c r="G18" s="33"/>
      <c r="H18" s="33"/>
      <c r="I18" s="33"/>
      <c r="J18" s="33"/>
      <c r="K18" s="33"/>
      <c r="L18" s="33"/>
      <c r="M18" s="33"/>
      <c r="N18" s="33"/>
      <c r="O18" s="33"/>
      <c r="P18" s="33"/>
      <c r="Q18" s="33"/>
      <c r="R18" s="33"/>
      <c r="S18" s="33"/>
      <c r="T18" s="33"/>
      <c r="U18" s="33"/>
      <c r="V18" s="33"/>
      <c r="W18" s="33"/>
      <c r="X18" s="33"/>
      <c r="Y18" s="33"/>
    </row>
    <row r="19" spans="2:25" x14ac:dyDescent="0.25">
      <c r="B19" s="33"/>
      <c r="C19" s="33"/>
      <c r="D19" s="33"/>
      <c r="E19" s="33"/>
      <c r="F19" s="33"/>
      <c r="G19" s="33"/>
      <c r="H19" s="33"/>
      <c r="I19" s="33"/>
      <c r="J19" s="33"/>
      <c r="K19" s="33"/>
      <c r="L19" s="33"/>
      <c r="M19" s="33"/>
      <c r="N19" s="33"/>
      <c r="O19" s="33"/>
      <c r="P19" s="33"/>
      <c r="Q19" s="33"/>
      <c r="R19" s="33"/>
      <c r="S19" s="33"/>
      <c r="T19" s="33"/>
      <c r="U19" s="33"/>
      <c r="V19" s="33"/>
      <c r="W19" s="33"/>
      <c r="X19" s="33"/>
      <c r="Y19" s="33"/>
    </row>
    <row r="20" spans="2:25" x14ac:dyDescent="0.25">
      <c r="B20" s="33"/>
      <c r="C20" s="33"/>
      <c r="D20" s="33"/>
      <c r="E20" s="33"/>
      <c r="F20" s="33"/>
      <c r="G20" s="33"/>
      <c r="H20" s="33"/>
      <c r="I20" s="33"/>
      <c r="J20" s="33"/>
      <c r="K20" s="33"/>
      <c r="L20" s="33"/>
      <c r="M20" s="33"/>
      <c r="N20" s="33"/>
      <c r="O20" s="33"/>
      <c r="P20" s="33"/>
      <c r="Q20" s="33"/>
      <c r="R20" s="33"/>
      <c r="S20" s="33"/>
      <c r="T20" s="33"/>
      <c r="U20" s="33"/>
      <c r="V20" s="33"/>
      <c r="W20" s="33"/>
      <c r="X20" s="33"/>
      <c r="Y20" s="33"/>
    </row>
    <row r="21" spans="2:25" x14ac:dyDescent="0.25">
      <c r="B21" s="33"/>
      <c r="C21" s="33"/>
      <c r="D21" s="33"/>
      <c r="E21" s="33"/>
      <c r="F21" s="33"/>
      <c r="G21" s="33"/>
      <c r="H21" s="33"/>
      <c r="I21" s="33"/>
      <c r="J21" s="33"/>
      <c r="K21" s="33"/>
      <c r="L21" s="33"/>
      <c r="M21" s="33"/>
      <c r="N21" s="33"/>
      <c r="O21" s="33"/>
      <c r="P21" s="33"/>
      <c r="Q21" s="33"/>
      <c r="R21" s="33"/>
      <c r="S21" s="33"/>
      <c r="T21" s="33"/>
      <c r="U21" s="33"/>
      <c r="V21" s="33"/>
      <c r="W21" s="33"/>
      <c r="X21" s="33"/>
      <c r="Y21" s="33"/>
    </row>
    <row r="22" spans="2:25" ht="15" customHeight="1" x14ac:dyDescent="0.25">
      <c r="B22" s="33"/>
      <c r="C22" s="33"/>
      <c r="D22" s="33"/>
      <c r="E22" s="33"/>
      <c r="F22" s="33"/>
      <c r="G22" s="33"/>
      <c r="H22" s="33"/>
      <c r="I22" s="33"/>
      <c r="J22" s="33"/>
      <c r="K22" s="33"/>
      <c r="L22" s="33"/>
      <c r="M22" s="33"/>
      <c r="N22" s="33"/>
      <c r="O22" s="33"/>
      <c r="P22" s="33"/>
      <c r="Q22" s="33"/>
      <c r="R22" s="33"/>
      <c r="S22" s="33"/>
      <c r="T22" s="33"/>
      <c r="U22" s="33"/>
      <c r="V22" s="33"/>
      <c r="W22" s="33"/>
      <c r="X22" s="33"/>
      <c r="Y22" s="33"/>
    </row>
    <row r="23" spans="2:25" x14ac:dyDescent="0.25">
      <c r="B23" s="33"/>
      <c r="C23" s="33"/>
      <c r="D23" s="33"/>
      <c r="E23" s="33"/>
      <c r="F23" s="33"/>
      <c r="G23" s="33"/>
      <c r="H23" s="33"/>
      <c r="I23" s="33"/>
      <c r="J23" s="33"/>
      <c r="K23" s="33"/>
      <c r="L23" s="33"/>
      <c r="M23" s="33"/>
      <c r="N23" s="33"/>
      <c r="O23" s="33"/>
      <c r="P23" s="33"/>
      <c r="Q23" s="33"/>
      <c r="R23" s="33"/>
      <c r="S23" s="33"/>
      <c r="T23" s="33"/>
      <c r="U23" s="33"/>
      <c r="V23" s="33"/>
      <c r="W23" s="33"/>
      <c r="X23" s="33"/>
      <c r="Y23" s="33"/>
    </row>
    <row r="24" spans="2:25" x14ac:dyDescent="0.25">
      <c r="B24" s="33"/>
      <c r="C24" s="33"/>
      <c r="D24" s="33"/>
      <c r="E24" s="33"/>
      <c r="F24" s="33"/>
      <c r="G24" s="33"/>
      <c r="H24" s="33"/>
      <c r="I24" s="33"/>
      <c r="J24" s="33"/>
      <c r="K24" s="33"/>
      <c r="L24" s="33"/>
      <c r="M24" s="33"/>
      <c r="N24" s="33"/>
      <c r="O24" s="33"/>
      <c r="P24" s="33"/>
      <c r="Q24" s="33"/>
      <c r="R24" s="33"/>
      <c r="S24" s="33"/>
      <c r="T24" s="33"/>
      <c r="U24" s="33"/>
      <c r="V24" s="33"/>
      <c r="W24" s="33"/>
      <c r="X24" s="33"/>
      <c r="Y24" s="33"/>
    </row>
    <row r="25" spans="2:25" x14ac:dyDescent="0.25">
      <c r="B25" s="33"/>
      <c r="C25" s="33"/>
      <c r="D25" s="33"/>
      <c r="E25" s="33"/>
      <c r="F25" s="33"/>
      <c r="G25" s="33"/>
      <c r="H25" s="33"/>
      <c r="I25" s="33"/>
      <c r="J25" s="33"/>
      <c r="K25" s="33"/>
      <c r="L25" s="33"/>
      <c r="M25" s="33"/>
      <c r="N25" s="33"/>
      <c r="O25" s="33"/>
      <c r="P25" s="33"/>
      <c r="Q25" s="33"/>
      <c r="R25" s="33"/>
      <c r="S25" s="33"/>
      <c r="T25" s="33"/>
      <c r="U25" s="33"/>
      <c r="V25" s="33"/>
      <c r="W25" s="33"/>
      <c r="X25" s="33"/>
      <c r="Y25" s="33"/>
    </row>
    <row r="26" spans="2:25" x14ac:dyDescent="0.25">
      <c r="B26" s="33"/>
      <c r="C26" s="33"/>
      <c r="D26" s="33"/>
      <c r="E26" s="33"/>
      <c r="F26" s="33"/>
      <c r="G26" s="33"/>
      <c r="H26" s="33"/>
      <c r="I26" s="33"/>
      <c r="J26" s="33"/>
      <c r="K26" s="33"/>
      <c r="L26" s="33"/>
      <c r="M26" s="33"/>
      <c r="N26" s="33"/>
      <c r="O26" s="33"/>
      <c r="P26" s="33"/>
      <c r="Q26" s="33"/>
      <c r="R26" s="33"/>
      <c r="S26" s="33"/>
      <c r="T26" s="33"/>
      <c r="U26" s="33"/>
      <c r="V26" s="33"/>
      <c r="W26" s="33"/>
      <c r="X26" s="33"/>
      <c r="Y26" s="33"/>
    </row>
    <row r="27" spans="2:25" ht="15" customHeight="1" x14ac:dyDescent="0.25">
      <c r="B27" s="33"/>
      <c r="C27" s="33"/>
      <c r="D27" s="33"/>
      <c r="E27" s="33"/>
      <c r="F27" s="33"/>
      <c r="G27" s="33"/>
      <c r="H27" s="33"/>
      <c r="I27" s="33"/>
      <c r="J27" s="33"/>
      <c r="K27" s="33"/>
      <c r="L27" s="33"/>
      <c r="M27" s="33"/>
      <c r="N27" s="33"/>
      <c r="O27" s="33"/>
      <c r="P27" s="33"/>
      <c r="Q27" s="33"/>
      <c r="R27" s="33"/>
      <c r="S27" s="33"/>
      <c r="T27" s="33"/>
      <c r="U27" s="33"/>
      <c r="V27" s="33"/>
      <c r="W27" s="33"/>
      <c r="X27" s="33"/>
      <c r="Y27" s="33"/>
    </row>
    <row r="28" spans="2:25" x14ac:dyDescent="0.25">
      <c r="B28" s="33"/>
      <c r="C28" s="33"/>
      <c r="D28" s="33"/>
      <c r="E28" s="33"/>
      <c r="F28" s="33"/>
      <c r="G28" s="33"/>
      <c r="H28" s="33"/>
      <c r="I28" s="33"/>
      <c r="J28" s="33"/>
      <c r="K28" s="33"/>
      <c r="L28" s="33"/>
      <c r="M28" s="33"/>
      <c r="N28" s="33"/>
      <c r="O28" s="33"/>
      <c r="P28" s="33"/>
      <c r="Q28" s="33"/>
      <c r="R28" s="33"/>
      <c r="S28" s="33"/>
      <c r="T28" s="33"/>
      <c r="U28" s="33"/>
      <c r="V28" s="33"/>
      <c r="W28" s="33"/>
      <c r="X28" s="33"/>
      <c r="Y28" s="33"/>
    </row>
    <row r="29" spans="2:25" ht="15" customHeight="1" x14ac:dyDescent="0.25">
      <c r="B29" s="33"/>
      <c r="C29" s="33"/>
      <c r="D29" s="33"/>
      <c r="E29" s="33"/>
      <c r="F29" s="33"/>
      <c r="G29" s="33"/>
      <c r="H29" s="33"/>
      <c r="I29" s="33"/>
      <c r="J29" s="33"/>
      <c r="K29" s="33"/>
      <c r="L29" s="33"/>
      <c r="M29" s="33"/>
      <c r="N29" s="33"/>
      <c r="O29" s="33"/>
      <c r="P29" s="33"/>
      <c r="Q29" s="33"/>
      <c r="R29" s="33"/>
      <c r="S29" s="33"/>
      <c r="T29" s="33"/>
      <c r="U29" s="33"/>
      <c r="V29" s="33"/>
      <c r="W29" s="33"/>
      <c r="X29" s="33"/>
      <c r="Y29" s="33"/>
    </row>
    <row r="30" spans="2:25" x14ac:dyDescent="0.25">
      <c r="B30" s="33"/>
      <c r="C30" s="33"/>
      <c r="D30" s="33"/>
      <c r="E30" s="33"/>
      <c r="F30" s="33"/>
      <c r="G30" s="33"/>
      <c r="H30" s="33"/>
      <c r="I30" s="33"/>
      <c r="J30" s="33"/>
      <c r="K30" s="33"/>
      <c r="L30" s="33"/>
      <c r="M30" s="33"/>
      <c r="N30" s="33"/>
      <c r="O30" s="33"/>
      <c r="P30" s="33"/>
      <c r="Q30" s="33"/>
      <c r="R30" s="33"/>
      <c r="S30" s="33"/>
      <c r="T30" s="33"/>
      <c r="U30" s="33"/>
      <c r="V30" s="33"/>
      <c r="W30" s="33"/>
      <c r="X30" s="33"/>
      <c r="Y30" s="33"/>
    </row>
    <row r="31" spans="2:25" x14ac:dyDescent="0.25">
      <c r="B31" s="33"/>
      <c r="C31" s="33"/>
      <c r="D31" s="33"/>
      <c r="E31" s="33"/>
      <c r="F31" s="33"/>
      <c r="G31" s="33"/>
      <c r="H31" s="33"/>
      <c r="I31" s="33"/>
      <c r="J31" s="33"/>
      <c r="K31" s="33"/>
      <c r="L31" s="33"/>
      <c r="M31" s="33"/>
      <c r="N31" s="33"/>
      <c r="O31" s="33"/>
      <c r="P31" s="33"/>
      <c r="Q31" s="33"/>
      <c r="R31" s="33"/>
      <c r="S31" s="33"/>
      <c r="T31" s="33"/>
      <c r="U31" s="33"/>
      <c r="V31" s="33"/>
      <c r="W31" s="33"/>
      <c r="X31" s="33"/>
      <c r="Y31" s="33"/>
    </row>
    <row r="32" spans="2:25" x14ac:dyDescent="0.25">
      <c r="B32" s="33"/>
      <c r="C32" s="33"/>
      <c r="D32" s="33"/>
      <c r="E32" s="33"/>
      <c r="F32" s="33"/>
      <c r="G32" s="33"/>
      <c r="H32" s="33"/>
      <c r="I32" s="33"/>
      <c r="J32" s="33"/>
      <c r="K32" s="33"/>
      <c r="L32" s="33"/>
      <c r="M32" s="33"/>
      <c r="N32" s="33"/>
      <c r="O32" s="33"/>
      <c r="P32" s="33"/>
      <c r="Q32" s="33"/>
      <c r="R32" s="33"/>
      <c r="S32" s="33"/>
      <c r="T32" s="33"/>
      <c r="U32" s="33"/>
      <c r="V32" s="33"/>
      <c r="W32" s="33"/>
      <c r="X32" s="33"/>
      <c r="Y32" s="33"/>
    </row>
    <row r="33" spans="2:25" x14ac:dyDescent="0.25">
      <c r="B33" s="33"/>
      <c r="C33" s="33"/>
      <c r="D33" s="33"/>
      <c r="E33" s="33"/>
      <c r="F33" s="33"/>
      <c r="G33" s="33"/>
      <c r="H33" s="33"/>
      <c r="I33" s="33"/>
      <c r="J33" s="33"/>
      <c r="K33" s="33"/>
      <c r="L33" s="33"/>
      <c r="M33" s="33"/>
      <c r="N33" s="33"/>
      <c r="O33" s="33"/>
      <c r="P33" s="33"/>
      <c r="Q33" s="33"/>
      <c r="R33" s="33"/>
      <c r="S33" s="33"/>
      <c r="T33" s="33"/>
      <c r="U33" s="33"/>
      <c r="V33" s="33"/>
      <c r="W33" s="33"/>
      <c r="X33" s="33"/>
      <c r="Y33" s="33"/>
    </row>
    <row r="34" spans="2:25" ht="15" customHeight="1" x14ac:dyDescent="0.25">
      <c r="B34" s="33"/>
      <c r="C34" s="33"/>
      <c r="D34" s="33"/>
      <c r="E34" s="33"/>
      <c r="F34" s="33"/>
      <c r="G34" s="33"/>
      <c r="H34" s="33"/>
      <c r="I34" s="33"/>
      <c r="J34" s="33"/>
      <c r="K34" s="33"/>
      <c r="L34" s="33"/>
      <c r="M34" s="33"/>
      <c r="N34" s="33"/>
      <c r="O34" s="33"/>
      <c r="P34" s="33"/>
      <c r="Q34" s="33"/>
      <c r="R34" s="33"/>
      <c r="S34" s="33"/>
      <c r="T34" s="33"/>
      <c r="U34" s="33"/>
      <c r="V34" s="33"/>
      <c r="W34" s="33"/>
      <c r="X34" s="33"/>
      <c r="Y34" s="33"/>
    </row>
    <row r="35" spans="2:25" x14ac:dyDescent="0.25">
      <c r="B35" s="33"/>
      <c r="C35" s="33"/>
      <c r="D35" s="33"/>
      <c r="E35" s="33"/>
      <c r="F35" s="33"/>
      <c r="G35" s="33"/>
      <c r="H35" s="33"/>
      <c r="I35" s="33"/>
      <c r="J35" s="33"/>
      <c r="K35" s="33"/>
      <c r="L35" s="33"/>
      <c r="M35" s="33"/>
      <c r="N35" s="33"/>
      <c r="O35" s="33"/>
      <c r="P35" s="33"/>
      <c r="Q35" s="33"/>
      <c r="R35" s="33"/>
      <c r="S35" s="33"/>
      <c r="T35" s="33"/>
      <c r="U35" s="33"/>
      <c r="V35" s="33"/>
      <c r="W35" s="33"/>
      <c r="X35" s="33"/>
      <c r="Y35" s="33"/>
    </row>
    <row r="36" spans="2:25"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row>
    <row r="37" spans="2:25" x14ac:dyDescent="0.25">
      <c r="B37" s="33"/>
      <c r="C37" s="33"/>
      <c r="D37" s="33"/>
      <c r="E37" s="33"/>
      <c r="F37" s="33"/>
      <c r="G37" s="33"/>
      <c r="H37" s="33"/>
      <c r="I37" s="33"/>
      <c r="J37" s="33"/>
      <c r="K37" s="33"/>
      <c r="L37" s="33"/>
      <c r="M37" s="33"/>
      <c r="N37" s="33"/>
      <c r="O37" s="33"/>
      <c r="P37" s="33"/>
      <c r="Q37" s="33"/>
      <c r="R37" s="33"/>
      <c r="S37" s="33"/>
      <c r="T37" s="33"/>
      <c r="U37" s="33"/>
      <c r="V37" s="33"/>
      <c r="W37" s="33"/>
      <c r="X37" s="33"/>
      <c r="Y37" s="33"/>
    </row>
    <row r="38" spans="2:25" x14ac:dyDescent="0.25">
      <c r="B38" s="33"/>
      <c r="C38" s="33"/>
      <c r="D38" s="33"/>
      <c r="E38" s="33"/>
      <c r="F38" s="33"/>
      <c r="G38" s="33"/>
      <c r="H38" s="33"/>
      <c r="I38" s="33"/>
      <c r="J38" s="33"/>
      <c r="K38" s="33"/>
      <c r="L38" s="33"/>
      <c r="M38" s="33"/>
      <c r="N38" s="33"/>
      <c r="O38" s="33"/>
      <c r="P38" s="33"/>
      <c r="Q38" s="33"/>
      <c r="R38" s="33"/>
      <c r="S38" s="33"/>
      <c r="T38" s="33"/>
      <c r="U38" s="33"/>
      <c r="V38" s="33"/>
      <c r="W38" s="33"/>
      <c r="X38" s="33"/>
      <c r="Y38" s="33"/>
    </row>
    <row r="39" spans="2:25" x14ac:dyDescent="0.25">
      <c r="B39" s="33"/>
      <c r="C39" s="33"/>
      <c r="D39" s="33"/>
      <c r="E39" s="33"/>
      <c r="F39" s="33"/>
      <c r="G39" s="33"/>
      <c r="H39" s="33"/>
      <c r="I39" s="33"/>
      <c r="J39" s="33"/>
      <c r="K39" s="33"/>
      <c r="L39" s="33"/>
      <c r="M39" s="33"/>
      <c r="N39" s="33"/>
      <c r="O39" s="33"/>
      <c r="P39" s="33"/>
      <c r="Q39" s="33"/>
      <c r="R39" s="33"/>
      <c r="S39" s="33"/>
      <c r="T39" s="33"/>
      <c r="U39" s="33"/>
      <c r="V39" s="33"/>
      <c r="W39" s="33"/>
      <c r="X39" s="33"/>
      <c r="Y39" s="33"/>
    </row>
    <row r="40" spans="2:25" x14ac:dyDescent="0.25">
      <c r="B40" s="33"/>
      <c r="C40" s="33"/>
      <c r="D40" s="33"/>
      <c r="E40" s="33"/>
      <c r="F40" s="33"/>
      <c r="G40" s="33"/>
      <c r="H40" s="33"/>
      <c r="I40" s="33"/>
      <c r="J40" s="33"/>
      <c r="K40" s="33"/>
      <c r="L40" s="33"/>
      <c r="M40" s="33"/>
      <c r="N40" s="33"/>
      <c r="O40" s="33"/>
      <c r="P40" s="33"/>
      <c r="Q40" s="33"/>
      <c r="R40" s="33"/>
      <c r="S40" s="33"/>
      <c r="T40" s="33"/>
      <c r="U40" s="33"/>
      <c r="V40" s="33"/>
      <c r="W40" s="33"/>
      <c r="X40" s="33"/>
      <c r="Y40" s="33"/>
    </row>
    <row r="41" spans="2:25" x14ac:dyDescent="0.25">
      <c r="B41" s="33"/>
      <c r="C41" s="33"/>
      <c r="D41" s="33"/>
      <c r="E41" s="33"/>
      <c r="F41" s="33"/>
      <c r="G41" s="33"/>
      <c r="H41" s="33"/>
      <c r="I41" s="33"/>
      <c r="J41" s="33"/>
      <c r="K41" s="33"/>
      <c r="L41" s="33"/>
      <c r="M41" s="33"/>
      <c r="N41" s="33"/>
      <c r="O41" s="33"/>
      <c r="P41" s="33"/>
      <c r="Q41" s="33"/>
      <c r="R41" s="33"/>
      <c r="S41" s="33"/>
      <c r="T41" s="33"/>
      <c r="U41" s="33"/>
      <c r="V41" s="33"/>
      <c r="W41" s="33"/>
      <c r="X41" s="33"/>
      <c r="Y41" s="33"/>
    </row>
    <row r="42" spans="2:25" x14ac:dyDescent="0.25">
      <c r="B42" s="33"/>
      <c r="C42" s="33"/>
      <c r="D42" s="33"/>
      <c r="E42" s="33"/>
      <c r="F42" s="33"/>
      <c r="G42" s="33"/>
      <c r="H42" s="33"/>
      <c r="I42" s="33"/>
      <c r="J42" s="33"/>
      <c r="K42" s="33"/>
      <c r="L42" s="33"/>
      <c r="M42" s="33"/>
      <c r="N42" s="33"/>
      <c r="O42" s="33"/>
      <c r="P42" s="33"/>
      <c r="Q42" s="33"/>
      <c r="R42" s="33"/>
      <c r="S42" s="33"/>
      <c r="T42" s="33"/>
      <c r="U42" s="33"/>
      <c r="V42" s="33"/>
      <c r="W42" s="33"/>
      <c r="X42" s="33"/>
      <c r="Y42" s="33"/>
    </row>
    <row r="43" spans="2:25" x14ac:dyDescent="0.25">
      <c r="B43" s="33"/>
      <c r="C43" s="33"/>
      <c r="D43" s="33"/>
      <c r="E43" s="33"/>
      <c r="F43" s="33"/>
      <c r="G43" s="33"/>
      <c r="H43" s="33"/>
      <c r="I43" s="33"/>
      <c r="J43" s="33"/>
      <c r="K43" s="33"/>
      <c r="L43" s="33"/>
      <c r="M43" s="33"/>
      <c r="N43" s="33"/>
      <c r="O43" s="33"/>
      <c r="P43" s="33"/>
      <c r="Q43" s="33"/>
      <c r="R43" s="33"/>
      <c r="S43" s="33"/>
      <c r="T43" s="33"/>
      <c r="U43" s="33"/>
      <c r="V43" s="33"/>
      <c r="W43" s="33"/>
      <c r="X43" s="33"/>
      <c r="Y43" s="33"/>
    </row>
    <row r="44" spans="2:25" x14ac:dyDescent="0.25">
      <c r="B44" s="33"/>
      <c r="C44" s="33"/>
      <c r="D44" s="33"/>
      <c r="E44" s="33"/>
      <c r="F44" s="33"/>
      <c r="G44" s="33"/>
      <c r="H44" s="33"/>
      <c r="I44" s="33"/>
      <c r="J44" s="33"/>
      <c r="K44" s="33"/>
      <c r="L44" s="33"/>
      <c r="M44" s="33"/>
      <c r="N44" s="33"/>
      <c r="O44" s="33"/>
      <c r="P44" s="33"/>
      <c r="Q44" s="33"/>
      <c r="R44" s="33"/>
      <c r="S44" s="33"/>
      <c r="T44" s="33"/>
      <c r="U44" s="33"/>
      <c r="V44" s="33"/>
      <c r="W44" s="33"/>
      <c r="X44" s="33"/>
      <c r="Y44" s="33"/>
    </row>
    <row r="45" spans="2:25" x14ac:dyDescent="0.25">
      <c r="B45" s="33"/>
      <c r="C45" s="33"/>
      <c r="D45" s="33"/>
      <c r="E45" s="33"/>
      <c r="F45" s="33"/>
      <c r="G45" s="33"/>
      <c r="H45" s="33"/>
      <c r="I45" s="33"/>
      <c r="J45" s="33"/>
      <c r="K45" s="33"/>
      <c r="L45" s="33"/>
      <c r="M45" s="33"/>
      <c r="N45" s="33"/>
      <c r="O45" s="33"/>
      <c r="P45" s="33"/>
      <c r="Q45" s="33"/>
      <c r="R45" s="33"/>
      <c r="S45" s="33"/>
      <c r="T45" s="33"/>
      <c r="U45" s="33"/>
      <c r="V45" s="33"/>
      <c r="W45" s="33"/>
      <c r="X45" s="33"/>
      <c r="Y45" s="33"/>
    </row>
    <row r="46" spans="2:25" x14ac:dyDescent="0.25">
      <c r="B46" s="33"/>
      <c r="C46" s="33"/>
      <c r="D46" s="33"/>
      <c r="E46" s="33"/>
      <c r="F46" s="33"/>
      <c r="G46" s="33"/>
      <c r="H46" s="33"/>
      <c r="I46" s="33"/>
      <c r="J46" s="33"/>
      <c r="K46" s="33"/>
      <c r="L46" s="33"/>
      <c r="M46" s="33"/>
      <c r="N46" s="33"/>
      <c r="O46" s="33"/>
      <c r="P46" s="33"/>
      <c r="Q46" s="33"/>
      <c r="R46" s="33"/>
      <c r="S46" s="33"/>
      <c r="T46" s="33"/>
      <c r="U46" s="33"/>
      <c r="V46" s="33"/>
      <c r="W46" s="33"/>
      <c r="X46" s="33"/>
      <c r="Y46" s="33"/>
    </row>
    <row r="47" spans="2:25" x14ac:dyDescent="0.25">
      <c r="B47" s="33"/>
      <c r="C47" s="33"/>
      <c r="D47" s="33"/>
      <c r="E47" s="33"/>
      <c r="F47" s="33"/>
      <c r="G47" s="33"/>
      <c r="H47" s="33"/>
      <c r="I47" s="33"/>
      <c r="J47" s="33"/>
      <c r="K47" s="33"/>
      <c r="L47" s="33"/>
      <c r="M47" s="33"/>
      <c r="N47" s="33"/>
      <c r="O47" s="33"/>
      <c r="P47" s="33"/>
      <c r="Q47" s="33"/>
      <c r="R47" s="33"/>
      <c r="S47" s="33"/>
      <c r="T47" s="33"/>
      <c r="U47" s="33"/>
      <c r="V47" s="33"/>
      <c r="W47" s="33"/>
      <c r="X47" s="33"/>
      <c r="Y47" s="33"/>
    </row>
    <row r="48" spans="2:25" x14ac:dyDescent="0.25">
      <c r="B48" s="33"/>
      <c r="C48" s="33"/>
      <c r="D48" s="33"/>
      <c r="E48" s="33"/>
      <c r="F48" s="33"/>
      <c r="G48" s="33"/>
      <c r="H48" s="33"/>
      <c r="I48" s="33"/>
      <c r="J48" s="33"/>
      <c r="K48" s="33"/>
      <c r="L48" s="33"/>
      <c r="M48" s="33"/>
      <c r="N48" s="33"/>
      <c r="O48" s="33"/>
      <c r="P48" s="33"/>
      <c r="Q48" s="33"/>
      <c r="R48" s="33"/>
      <c r="S48" s="33"/>
      <c r="T48" s="33"/>
      <c r="U48" s="33"/>
      <c r="V48" s="33"/>
      <c r="W48" s="33"/>
      <c r="X48" s="33"/>
      <c r="Y48" s="33"/>
    </row>
    <row r="49" spans="2:25" x14ac:dyDescent="0.25">
      <c r="B49" s="33"/>
      <c r="C49" s="33"/>
      <c r="D49" s="33"/>
      <c r="E49" s="33"/>
      <c r="F49" s="33"/>
      <c r="G49" s="33"/>
      <c r="H49" s="33"/>
      <c r="I49" s="33"/>
      <c r="J49" s="33"/>
      <c r="K49" s="33"/>
      <c r="L49" s="33"/>
      <c r="M49" s="33"/>
      <c r="N49" s="33"/>
      <c r="O49" s="33"/>
      <c r="P49" s="33"/>
      <c r="Q49" s="33"/>
      <c r="R49" s="33"/>
      <c r="S49" s="33"/>
      <c r="T49" s="33"/>
      <c r="U49" s="33"/>
      <c r="V49" s="33"/>
      <c r="W49" s="33"/>
      <c r="X49" s="33"/>
      <c r="Y49" s="33"/>
    </row>
    <row r="50" spans="2:25" x14ac:dyDescent="0.25">
      <c r="B50" s="33"/>
      <c r="C50" s="33"/>
      <c r="D50" s="33"/>
      <c r="E50" s="33"/>
      <c r="F50" s="33"/>
      <c r="G50" s="33"/>
      <c r="H50" s="33"/>
      <c r="I50" s="33"/>
      <c r="J50" s="33"/>
      <c r="K50" s="33"/>
      <c r="L50" s="33"/>
      <c r="M50" s="33"/>
      <c r="N50" s="33"/>
      <c r="O50" s="33"/>
      <c r="P50" s="33"/>
      <c r="Q50" s="33"/>
      <c r="R50" s="33"/>
      <c r="S50" s="33"/>
      <c r="T50" s="33"/>
      <c r="U50" s="33"/>
      <c r="V50" s="33"/>
      <c r="W50" s="33"/>
      <c r="X50" s="33"/>
      <c r="Y50" s="33"/>
    </row>
    <row r="51" spans="2:25" x14ac:dyDescent="0.25">
      <c r="B51" s="33"/>
      <c r="C51" s="33"/>
      <c r="D51" s="33"/>
      <c r="E51" s="33"/>
      <c r="F51" s="33"/>
      <c r="G51" s="33"/>
      <c r="H51" s="33"/>
      <c r="I51" s="33"/>
      <c r="J51" s="33"/>
      <c r="K51" s="33"/>
      <c r="L51" s="33"/>
      <c r="M51" s="33"/>
      <c r="N51" s="33"/>
      <c r="O51" s="33"/>
      <c r="P51" s="33"/>
      <c r="Q51" s="33"/>
      <c r="R51" s="33"/>
      <c r="S51" s="33"/>
      <c r="T51" s="33"/>
      <c r="U51" s="33"/>
      <c r="V51" s="33"/>
      <c r="W51" s="33"/>
      <c r="X51" s="33"/>
      <c r="Y51" s="33"/>
    </row>
    <row r="52" spans="2:25" x14ac:dyDescent="0.25">
      <c r="B52" s="33"/>
      <c r="C52" s="33"/>
      <c r="D52" s="33"/>
      <c r="E52" s="33"/>
      <c r="F52" s="33"/>
      <c r="G52" s="33"/>
      <c r="H52" s="33"/>
      <c r="I52" s="33"/>
      <c r="J52" s="33"/>
      <c r="K52" s="33"/>
      <c r="L52" s="33"/>
      <c r="M52" s="33"/>
      <c r="N52" s="33"/>
      <c r="O52" s="33"/>
      <c r="P52" s="33"/>
      <c r="Q52" s="33"/>
      <c r="R52" s="33"/>
      <c r="S52" s="33"/>
      <c r="T52" s="33"/>
      <c r="U52" s="33"/>
      <c r="V52" s="33"/>
      <c r="W52" s="33"/>
      <c r="X52" s="33"/>
      <c r="Y52" s="33"/>
    </row>
  </sheetData>
  <sheetProtection sheet="1" objects="1" scenarios="1" selectLockedCells="1"/>
  <pageMargins left="0.7" right="0.7" top="0.75" bottom="0.75" header="0.3" footer="0.3"/>
  <pageSetup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7777-2810-44EC-AC61-3D232871F70B}">
  <sheetPr>
    <tabColor theme="0" tint="-4.9989318521683403E-2"/>
    <pageSetUpPr fitToPage="1"/>
  </sheetPr>
  <dimension ref="B1:N46"/>
  <sheetViews>
    <sheetView zoomScaleNormal="100" workbookViewId="0">
      <selection activeCell="F15" sqref="F15"/>
    </sheetView>
  </sheetViews>
  <sheetFormatPr defaultRowHeight="15" x14ac:dyDescent="0.25"/>
  <cols>
    <col min="1" max="16384" width="9.140625" style="31"/>
  </cols>
  <sheetData>
    <row r="1" spans="2:14" x14ac:dyDescent="0.25">
      <c r="B1" s="33"/>
      <c r="C1" s="33"/>
      <c r="D1" s="33"/>
      <c r="E1" s="33"/>
      <c r="F1" s="33"/>
      <c r="G1" s="33"/>
      <c r="H1" s="33"/>
      <c r="I1" s="33"/>
      <c r="J1" s="33"/>
      <c r="K1" s="33"/>
      <c r="L1" s="33"/>
      <c r="M1" s="33"/>
      <c r="N1" s="33"/>
    </row>
    <row r="2" spans="2:14" ht="18.75" x14ac:dyDescent="0.3">
      <c r="B2" s="34" t="s">
        <v>57</v>
      </c>
      <c r="C2" s="33"/>
      <c r="D2" s="33"/>
      <c r="E2" s="33"/>
      <c r="F2" s="33"/>
      <c r="G2" s="33"/>
      <c r="H2" s="33"/>
      <c r="I2" s="33"/>
      <c r="J2" s="33"/>
      <c r="K2" s="33"/>
      <c r="L2" s="33"/>
      <c r="M2" s="33"/>
      <c r="N2" s="33"/>
    </row>
    <row r="3" spans="2:14" x14ac:dyDescent="0.25">
      <c r="B3" s="35"/>
      <c r="C3" s="33"/>
      <c r="D3" s="33"/>
      <c r="E3" s="33"/>
      <c r="F3" s="33"/>
      <c r="G3" s="33"/>
      <c r="H3" s="33"/>
      <c r="I3" s="33"/>
      <c r="J3" s="33"/>
      <c r="K3" s="33"/>
      <c r="L3" s="33"/>
      <c r="M3" s="33"/>
      <c r="N3" s="33"/>
    </row>
    <row r="4" spans="2:14" ht="15" customHeight="1" x14ac:dyDescent="0.25">
      <c r="B4" s="20" t="s">
        <v>6</v>
      </c>
      <c r="C4" s="13" t="s">
        <v>9</v>
      </c>
      <c r="D4" s="33"/>
      <c r="E4" s="33"/>
      <c r="F4" s="35" t="s">
        <v>8</v>
      </c>
      <c r="G4" s="33"/>
      <c r="H4" s="33"/>
      <c r="I4" s="33"/>
      <c r="J4" s="33"/>
      <c r="K4" s="33"/>
      <c r="L4" s="33"/>
      <c r="M4" s="33"/>
      <c r="N4" s="33"/>
    </row>
    <row r="5" spans="2:14" ht="15" customHeight="1" x14ac:dyDescent="0.25">
      <c r="B5" s="22" t="s">
        <v>10</v>
      </c>
      <c r="C5" s="37">
        <v>250</v>
      </c>
      <c r="D5" s="33"/>
      <c r="E5" s="33"/>
      <c r="F5" s="97" t="s">
        <v>58</v>
      </c>
      <c r="G5" s="97"/>
      <c r="H5" s="97"/>
      <c r="I5" s="97"/>
      <c r="J5" s="97"/>
      <c r="K5" s="97"/>
      <c r="L5" s="97"/>
      <c r="M5" s="33"/>
      <c r="N5" s="33"/>
    </row>
    <row r="6" spans="2:14" x14ac:dyDescent="0.25">
      <c r="B6" s="22" t="s">
        <v>13</v>
      </c>
      <c r="C6" s="37"/>
      <c r="D6" s="33"/>
      <c r="E6" s="33"/>
      <c r="F6" s="97"/>
      <c r="G6" s="97"/>
      <c r="H6" s="97"/>
      <c r="I6" s="97"/>
      <c r="J6" s="97"/>
      <c r="K6" s="97"/>
      <c r="L6" s="97"/>
      <c r="M6" s="33"/>
      <c r="N6" s="33"/>
    </row>
    <row r="7" spans="2:14" x14ac:dyDescent="0.25">
      <c r="B7" s="22" t="s">
        <v>15</v>
      </c>
      <c r="C7" s="37"/>
      <c r="D7" s="33"/>
      <c r="E7" s="33"/>
      <c r="F7" s="97"/>
      <c r="G7" s="97"/>
      <c r="H7" s="97"/>
      <c r="I7" s="97"/>
      <c r="J7" s="97"/>
      <c r="K7" s="97"/>
      <c r="L7" s="97"/>
      <c r="M7" s="33"/>
      <c r="N7" s="33"/>
    </row>
    <row r="8" spans="2:14" x14ac:dyDescent="0.25">
      <c r="B8" s="22" t="s">
        <v>17</v>
      </c>
      <c r="C8" s="37"/>
      <c r="D8" s="33"/>
      <c r="E8" s="33"/>
      <c r="F8" s="97"/>
      <c r="G8" s="97"/>
      <c r="H8" s="97"/>
      <c r="I8" s="97"/>
      <c r="J8" s="97"/>
      <c r="K8" s="97"/>
      <c r="L8" s="97"/>
      <c r="M8" s="33"/>
      <c r="N8" s="33"/>
    </row>
    <row r="9" spans="2:14" x14ac:dyDescent="0.25">
      <c r="B9" s="22" t="s">
        <v>18</v>
      </c>
      <c r="C9" s="37"/>
      <c r="D9" s="33"/>
      <c r="E9" s="33"/>
      <c r="F9" s="97"/>
      <c r="G9" s="97"/>
      <c r="H9" s="97"/>
      <c r="I9" s="97"/>
      <c r="J9" s="97"/>
      <c r="K9" s="97"/>
      <c r="L9" s="97"/>
      <c r="M9" s="33"/>
      <c r="N9" s="33"/>
    </row>
    <row r="10" spans="2:14" x14ac:dyDescent="0.25">
      <c r="B10" s="22" t="s">
        <v>19</v>
      </c>
      <c r="C10" s="37"/>
      <c r="D10" s="33"/>
      <c r="E10" s="33"/>
      <c r="F10" s="97"/>
      <c r="G10" s="97"/>
      <c r="H10" s="97"/>
      <c r="I10" s="97"/>
      <c r="J10" s="97"/>
      <c r="K10" s="97"/>
      <c r="L10" s="97"/>
      <c r="M10" s="33"/>
      <c r="N10" s="33"/>
    </row>
    <row r="11" spans="2:14" x14ac:dyDescent="0.25">
      <c r="B11" s="22" t="s">
        <v>20</v>
      </c>
      <c r="C11" s="37"/>
      <c r="D11" s="33"/>
      <c r="E11" s="33"/>
      <c r="F11" s="97"/>
      <c r="G11" s="97"/>
      <c r="H11" s="97"/>
      <c r="I11" s="97"/>
      <c r="J11" s="97"/>
      <c r="K11" s="97"/>
      <c r="L11" s="97"/>
      <c r="M11" s="33"/>
      <c r="N11" s="33"/>
    </row>
    <row r="12" spans="2:14" ht="15" customHeight="1" x14ac:dyDescent="0.25">
      <c r="B12" s="22" t="s">
        <v>21</v>
      </c>
      <c r="C12" s="37"/>
      <c r="D12" s="33"/>
      <c r="E12" s="33"/>
      <c r="F12" s="97"/>
      <c r="G12" s="97"/>
      <c r="H12" s="97"/>
      <c r="I12" s="97"/>
      <c r="J12" s="97"/>
      <c r="K12" s="97"/>
      <c r="L12" s="97"/>
      <c r="M12" s="33"/>
      <c r="N12" s="33"/>
    </row>
    <row r="13" spans="2:14" x14ac:dyDescent="0.25">
      <c r="B13" s="22" t="s">
        <v>22</v>
      </c>
      <c r="C13" s="37"/>
      <c r="D13" s="33"/>
      <c r="E13" s="33"/>
      <c r="F13" s="97"/>
      <c r="G13" s="97"/>
      <c r="H13" s="97"/>
      <c r="I13" s="97"/>
      <c r="J13" s="97"/>
      <c r="K13" s="97"/>
      <c r="L13" s="97"/>
      <c r="M13" s="33"/>
      <c r="N13" s="33"/>
    </row>
    <row r="14" spans="2:14" x14ac:dyDescent="0.25">
      <c r="B14" s="22" t="s">
        <v>23</v>
      </c>
      <c r="C14" s="37"/>
      <c r="D14" s="33"/>
      <c r="E14" s="33"/>
      <c r="F14" s="97"/>
      <c r="G14" s="97"/>
      <c r="H14" s="97"/>
      <c r="I14" s="97"/>
      <c r="J14" s="97"/>
      <c r="K14" s="97"/>
      <c r="L14" s="97"/>
      <c r="M14" s="33"/>
      <c r="N14" s="33"/>
    </row>
    <row r="15" spans="2:14" x14ac:dyDescent="0.25">
      <c r="B15" s="33"/>
      <c r="C15" s="33"/>
      <c r="D15" s="33"/>
      <c r="E15" s="33"/>
      <c r="F15" s="33"/>
      <c r="G15" s="33"/>
      <c r="H15" s="33"/>
      <c r="I15" s="33"/>
      <c r="J15" s="33"/>
      <c r="K15" s="33"/>
      <c r="L15" s="33"/>
      <c r="M15" s="33"/>
      <c r="N15" s="33"/>
    </row>
    <row r="16" spans="2:14" x14ac:dyDescent="0.25">
      <c r="B16" s="33"/>
      <c r="C16" s="33"/>
      <c r="D16" s="33"/>
      <c r="E16" s="33"/>
      <c r="F16" s="33"/>
      <c r="G16" s="33"/>
      <c r="H16" s="33"/>
      <c r="I16" s="33"/>
      <c r="J16" s="33"/>
      <c r="K16" s="33"/>
      <c r="L16" s="33"/>
      <c r="M16" s="33"/>
      <c r="N16" s="33"/>
    </row>
    <row r="17" spans="2:14" x14ac:dyDescent="0.25">
      <c r="B17" s="33"/>
      <c r="C17" s="33"/>
      <c r="D17" s="33"/>
      <c r="E17" s="33"/>
      <c r="F17" s="33"/>
      <c r="G17" s="33"/>
      <c r="H17" s="33"/>
      <c r="I17" s="33"/>
      <c r="J17" s="33"/>
      <c r="K17" s="33"/>
      <c r="L17" s="33"/>
      <c r="M17" s="33"/>
      <c r="N17" s="33"/>
    </row>
    <row r="18" spans="2:14" x14ac:dyDescent="0.25">
      <c r="B18" s="33"/>
      <c r="C18" s="33"/>
      <c r="D18" s="33"/>
      <c r="E18" s="33"/>
      <c r="F18" s="33"/>
      <c r="G18" s="33"/>
      <c r="H18" s="33"/>
      <c r="I18" s="33"/>
      <c r="J18" s="33"/>
      <c r="K18" s="33"/>
      <c r="L18" s="33"/>
      <c r="M18" s="33"/>
      <c r="N18" s="33"/>
    </row>
    <row r="19" spans="2:14" x14ac:dyDescent="0.25">
      <c r="B19" s="33"/>
      <c r="C19" s="33"/>
      <c r="D19" s="33"/>
      <c r="E19" s="33"/>
      <c r="F19" s="33"/>
      <c r="G19" s="33"/>
      <c r="H19" s="33"/>
      <c r="I19" s="33"/>
      <c r="J19" s="33"/>
      <c r="K19" s="33"/>
      <c r="L19" s="33"/>
      <c r="M19" s="33"/>
      <c r="N19" s="33"/>
    </row>
    <row r="20" spans="2:14" x14ac:dyDescent="0.25">
      <c r="B20" s="33"/>
      <c r="C20" s="33"/>
      <c r="D20" s="33"/>
      <c r="E20" s="33"/>
      <c r="F20" s="33"/>
      <c r="G20" s="33"/>
      <c r="H20" s="33"/>
      <c r="I20" s="33"/>
      <c r="J20" s="33"/>
      <c r="K20" s="33"/>
      <c r="L20" s="33"/>
      <c r="M20" s="33"/>
      <c r="N20" s="33"/>
    </row>
    <row r="21" spans="2:14" x14ac:dyDescent="0.25">
      <c r="B21" s="33"/>
      <c r="C21" s="33"/>
      <c r="D21" s="33"/>
      <c r="E21" s="33"/>
      <c r="F21" s="33"/>
      <c r="G21" s="33"/>
      <c r="H21" s="33"/>
      <c r="I21" s="33"/>
      <c r="J21" s="33"/>
      <c r="K21" s="33"/>
      <c r="L21" s="33"/>
      <c r="M21" s="33"/>
      <c r="N21" s="33"/>
    </row>
    <row r="22" spans="2:14" x14ac:dyDescent="0.25">
      <c r="B22" s="33"/>
      <c r="C22" s="33"/>
      <c r="D22" s="33"/>
      <c r="E22" s="33"/>
      <c r="F22" s="33"/>
      <c r="G22" s="33"/>
      <c r="H22" s="33"/>
      <c r="I22" s="33"/>
      <c r="J22" s="33"/>
      <c r="K22" s="33"/>
      <c r="L22" s="33"/>
      <c r="M22" s="33"/>
      <c r="N22" s="33"/>
    </row>
    <row r="23" spans="2:14" ht="15" customHeight="1" x14ac:dyDescent="0.25">
      <c r="B23" s="33"/>
      <c r="C23" s="33"/>
      <c r="D23" s="33"/>
      <c r="E23" s="33"/>
      <c r="F23" s="33"/>
      <c r="G23" s="33"/>
      <c r="H23" s="33"/>
      <c r="I23" s="33"/>
      <c r="J23" s="33"/>
      <c r="K23" s="33"/>
      <c r="L23" s="33"/>
      <c r="M23" s="33"/>
      <c r="N23" s="33"/>
    </row>
    <row r="24" spans="2:14" x14ac:dyDescent="0.25">
      <c r="B24" s="33"/>
      <c r="C24" s="33"/>
      <c r="D24" s="33"/>
      <c r="E24" s="33"/>
      <c r="F24" s="33"/>
      <c r="G24" s="33"/>
      <c r="H24" s="33"/>
      <c r="I24" s="33"/>
      <c r="J24" s="33"/>
      <c r="K24" s="33"/>
      <c r="L24" s="33"/>
      <c r="M24" s="33"/>
      <c r="N24" s="33"/>
    </row>
    <row r="25" spans="2:14" x14ac:dyDescent="0.25">
      <c r="B25" s="33"/>
      <c r="C25" s="33"/>
      <c r="D25" s="33"/>
      <c r="E25" s="33"/>
      <c r="F25" s="33"/>
      <c r="G25" s="33"/>
      <c r="H25" s="33"/>
      <c r="I25" s="33"/>
      <c r="J25" s="33"/>
      <c r="K25" s="33"/>
      <c r="L25" s="33"/>
      <c r="M25" s="33"/>
      <c r="N25" s="33"/>
    </row>
    <row r="26" spans="2:14" ht="15" customHeight="1" x14ac:dyDescent="0.25">
      <c r="B26" s="33"/>
      <c r="C26" s="33"/>
      <c r="D26" s="33"/>
      <c r="E26" s="33"/>
      <c r="F26" s="33"/>
      <c r="G26" s="33"/>
      <c r="H26" s="33"/>
      <c r="I26" s="33"/>
      <c r="J26" s="33"/>
      <c r="K26" s="33"/>
      <c r="L26" s="33"/>
      <c r="M26" s="33"/>
      <c r="N26" s="33"/>
    </row>
    <row r="27" spans="2:14" x14ac:dyDescent="0.25">
      <c r="B27" s="33"/>
      <c r="C27" s="33"/>
      <c r="D27" s="33"/>
      <c r="E27" s="33"/>
      <c r="F27" s="33"/>
      <c r="G27" s="33"/>
      <c r="H27" s="33"/>
      <c r="I27" s="33"/>
      <c r="J27" s="33"/>
      <c r="K27" s="33"/>
      <c r="L27" s="33"/>
      <c r="M27" s="33"/>
      <c r="N27" s="33"/>
    </row>
    <row r="28" spans="2:14" x14ac:dyDescent="0.25">
      <c r="B28" s="33"/>
      <c r="C28" s="33"/>
      <c r="D28" s="33"/>
      <c r="E28" s="33"/>
      <c r="F28" s="33"/>
      <c r="G28" s="33"/>
      <c r="H28" s="33"/>
      <c r="I28" s="33"/>
      <c r="J28" s="33"/>
      <c r="K28" s="33"/>
      <c r="L28" s="33"/>
      <c r="M28" s="33"/>
      <c r="N28" s="33"/>
    </row>
    <row r="29" spans="2:14" x14ac:dyDescent="0.25">
      <c r="B29" s="33"/>
      <c r="C29" s="33"/>
      <c r="D29" s="33"/>
      <c r="E29" s="33"/>
      <c r="F29" s="33"/>
      <c r="G29" s="33"/>
      <c r="H29" s="33"/>
      <c r="I29" s="33"/>
      <c r="J29" s="33"/>
      <c r="K29" s="33"/>
      <c r="L29" s="33"/>
      <c r="M29" s="33"/>
      <c r="N29" s="33"/>
    </row>
    <row r="30" spans="2:14" ht="15" customHeight="1" x14ac:dyDescent="0.25">
      <c r="B30" s="33"/>
      <c r="C30" s="33"/>
      <c r="D30" s="33"/>
      <c r="E30" s="33"/>
      <c r="F30" s="33"/>
      <c r="G30" s="33"/>
      <c r="H30" s="33"/>
      <c r="I30" s="33"/>
      <c r="J30" s="33"/>
      <c r="K30" s="33"/>
      <c r="L30" s="33"/>
      <c r="M30" s="33"/>
      <c r="N30" s="33"/>
    </row>
    <row r="31" spans="2:14" x14ac:dyDescent="0.25">
      <c r="B31" s="33"/>
      <c r="C31" s="33"/>
      <c r="D31" s="33"/>
      <c r="E31" s="33"/>
      <c r="F31" s="33"/>
      <c r="G31" s="33"/>
      <c r="H31" s="33"/>
      <c r="I31" s="33"/>
      <c r="J31" s="33"/>
      <c r="K31" s="33"/>
      <c r="L31" s="33"/>
      <c r="M31" s="33"/>
      <c r="N31" s="33"/>
    </row>
    <row r="32" spans="2:14" x14ac:dyDescent="0.25">
      <c r="B32" s="33"/>
      <c r="C32" s="33"/>
      <c r="D32" s="33"/>
      <c r="E32" s="33"/>
      <c r="F32" s="33"/>
      <c r="G32" s="33"/>
      <c r="H32" s="33"/>
      <c r="I32" s="33"/>
      <c r="J32" s="33"/>
      <c r="K32" s="33"/>
      <c r="L32" s="33"/>
      <c r="M32" s="33"/>
      <c r="N32" s="33"/>
    </row>
    <row r="33" spans="2:14" x14ac:dyDescent="0.25">
      <c r="B33" s="33"/>
      <c r="C33" s="33"/>
      <c r="D33" s="33"/>
      <c r="E33" s="33"/>
      <c r="F33" s="33"/>
      <c r="G33" s="33"/>
      <c r="H33" s="33"/>
      <c r="I33" s="33"/>
      <c r="J33" s="33"/>
      <c r="K33" s="33"/>
      <c r="L33" s="33"/>
      <c r="M33" s="33"/>
      <c r="N33" s="33"/>
    </row>
    <row r="34" spans="2:14" x14ac:dyDescent="0.25">
      <c r="B34" s="33"/>
      <c r="C34" s="33"/>
      <c r="D34" s="33"/>
      <c r="E34" s="33"/>
      <c r="F34" s="33"/>
      <c r="G34" s="33"/>
      <c r="H34" s="33"/>
      <c r="I34" s="33"/>
      <c r="J34" s="33"/>
      <c r="K34" s="33"/>
      <c r="L34" s="33"/>
      <c r="M34" s="33"/>
      <c r="N34" s="33"/>
    </row>
    <row r="35" spans="2:14" ht="15" customHeight="1" x14ac:dyDescent="0.25">
      <c r="B35" s="33"/>
      <c r="C35" s="33"/>
      <c r="D35" s="33"/>
      <c r="E35" s="33"/>
      <c r="F35" s="33"/>
      <c r="G35" s="33"/>
      <c r="H35" s="33"/>
      <c r="I35" s="33"/>
      <c r="J35" s="33"/>
      <c r="K35" s="33"/>
      <c r="L35" s="33"/>
      <c r="M35" s="33"/>
      <c r="N35" s="33"/>
    </row>
    <row r="36" spans="2:14" x14ac:dyDescent="0.25">
      <c r="B36" s="33"/>
      <c r="C36" s="33"/>
      <c r="D36" s="33"/>
      <c r="E36" s="33"/>
      <c r="F36" s="33"/>
      <c r="G36" s="33"/>
      <c r="H36" s="33"/>
      <c r="I36" s="33"/>
      <c r="J36" s="33"/>
      <c r="K36" s="33"/>
      <c r="L36" s="33"/>
      <c r="M36" s="33"/>
      <c r="N36" s="33"/>
    </row>
    <row r="37" spans="2:14" ht="15" customHeight="1" x14ac:dyDescent="0.25">
      <c r="B37" s="33"/>
      <c r="C37" s="33"/>
      <c r="D37" s="33"/>
      <c r="E37" s="33"/>
      <c r="F37" s="33"/>
      <c r="G37" s="33"/>
      <c r="H37" s="33"/>
      <c r="I37" s="33"/>
      <c r="J37" s="33"/>
      <c r="K37" s="33"/>
      <c r="L37" s="33"/>
      <c r="M37" s="33"/>
      <c r="N37" s="33"/>
    </row>
    <row r="38" spans="2:14" x14ac:dyDescent="0.25">
      <c r="B38" s="33"/>
      <c r="C38" s="33"/>
      <c r="D38" s="33"/>
      <c r="E38" s="33"/>
      <c r="F38" s="33"/>
      <c r="G38" s="33"/>
      <c r="H38" s="33"/>
      <c r="I38" s="33"/>
      <c r="J38" s="33"/>
      <c r="K38" s="33"/>
      <c r="L38" s="33"/>
      <c r="M38" s="33"/>
      <c r="N38" s="33"/>
    </row>
    <row r="39" spans="2:14" x14ac:dyDescent="0.25">
      <c r="B39" s="33"/>
      <c r="C39" s="33"/>
      <c r="D39" s="33"/>
      <c r="E39" s="33"/>
      <c r="F39" s="33"/>
      <c r="G39" s="33"/>
      <c r="H39" s="33"/>
      <c r="I39" s="33"/>
      <c r="J39" s="33"/>
      <c r="K39" s="33"/>
      <c r="L39" s="33"/>
      <c r="M39" s="33"/>
      <c r="N39" s="33"/>
    </row>
    <row r="40" spans="2:14" x14ac:dyDescent="0.25">
      <c r="B40" s="33"/>
      <c r="C40" s="33"/>
      <c r="D40" s="33"/>
      <c r="E40" s="33"/>
      <c r="F40" s="33"/>
      <c r="G40" s="33"/>
      <c r="H40" s="33"/>
      <c r="I40" s="33"/>
      <c r="J40" s="33"/>
      <c r="K40" s="33"/>
      <c r="L40" s="33"/>
      <c r="M40" s="33"/>
      <c r="N40" s="33"/>
    </row>
    <row r="41" spans="2:14" x14ac:dyDescent="0.25">
      <c r="B41" s="33"/>
      <c r="C41" s="33"/>
      <c r="D41" s="33"/>
      <c r="E41" s="33"/>
      <c r="F41" s="33"/>
      <c r="G41" s="33"/>
      <c r="H41" s="33"/>
      <c r="I41" s="33"/>
      <c r="J41" s="33"/>
      <c r="K41" s="33"/>
      <c r="L41" s="33"/>
      <c r="M41" s="33"/>
      <c r="N41" s="33"/>
    </row>
    <row r="42" spans="2:14" ht="15" customHeight="1" x14ac:dyDescent="0.25">
      <c r="B42" s="33"/>
      <c r="C42" s="33"/>
      <c r="D42" s="33"/>
      <c r="E42" s="33"/>
      <c r="F42" s="33"/>
      <c r="G42" s="33"/>
      <c r="H42" s="33"/>
      <c r="I42" s="33"/>
      <c r="J42" s="33"/>
      <c r="K42" s="33"/>
      <c r="L42" s="33"/>
      <c r="M42" s="33"/>
      <c r="N42" s="33"/>
    </row>
    <row r="43" spans="2:14" x14ac:dyDescent="0.25">
      <c r="B43" s="33"/>
      <c r="C43" s="33"/>
      <c r="D43" s="33"/>
      <c r="E43" s="33"/>
      <c r="F43" s="33"/>
      <c r="G43" s="33"/>
      <c r="H43" s="33"/>
      <c r="I43" s="33"/>
      <c r="J43" s="33"/>
      <c r="K43" s="33"/>
      <c r="L43" s="33"/>
      <c r="M43" s="33"/>
      <c r="N43" s="33"/>
    </row>
    <row r="44" spans="2:14" x14ac:dyDescent="0.25">
      <c r="B44" s="33"/>
      <c r="C44" s="33"/>
      <c r="D44" s="33"/>
      <c r="E44" s="33"/>
      <c r="F44" s="33"/>
      <c r="G44" s="33"/>
      <c r="H44" s="33"/>
      <c r="I44" s="33"/>
      <c r="J44" s="33"/>
      <c r="K44" s="33"/>
      <c r="L44" s="33"/>
      <c r="M44" s="33"/>
      <c r="N44" s="33"/>
    </row>
    <row r="45" spans="2:14" x14ac:dyDescent="0.25">
      <c r="B45" s="33"/>
      <c r="C45" s="33"/>
      <c r="D45" s="33"/>
      <c r="E45" s="33"/>
      <c r="F45" s="33"/>
      <c r="G45" s="33"/>
      <c r="H45" s="33"/>
      <c r="I45" s="33"/>
      <c r="J45" s="33"/>
      <c r="K45" s="33"/>
      <c r="L45" s="33"/>
      <c r="M45" s="33"/>
      <c r="N45" s="33"/>
    </row>
    <row r="46" spans="2:14" x14ac:dyDescent="0.25">
      <c r="B46" s="33"/>
      <c r="C46" s="33"/>
      <c r="D46" s="33"/>
      <c r="E46" s="33"/>
      <c r="F46" s="33"/>
      <c r="G46" s="33"/>
      <c r="H46" s="33"/>
      <c r="I46" s="33"/>
      <c r="J46" s="33"/>
      <c r="K46" s="33"/>
      <c r="L46" s="33"/>
      <c r="M46" s="33"/>
      <c r="N46" s="33"/>
    </row>
  </sheetData>
  <sheetProtection sheet="1" objects="1" scenarios="1" selectLockedCells="1"/>
  <mergeCells count="1">
    <mergeCell ref="F5:L14"/>
  </mergeCells>
  <pageMargins left="0.7" right="0.7" top="0.75" bottom="0.75" header="0.3" footer="0.3"/>
  <pageSetup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54288C657724180ED1312F00F45E4" ma:contentTypeVersion="1" ma:contentTypeDescription="Create a new document." ma:contentTypeScope="" ma:versionID="bb5a3f6e397b1690cf6564841654f2a0">
  <xsd:schema xmlns:xsd="http://www.w3.org/2001/XMLSchema" xmlns:xs="http://www.w3.org/2001/XMLSchema" xmlns:p="http://schemas.microsoft.com/office/2006/metadata/properties" xmlns:ns2="a8b72882-1d02-4704-8464-4e9c6e9dc531" targetNamespace="http://schemas.microsoft.com/office/2006/metadata/properties" ma:root="true" ma:fieldsID="5705412253ba870b06423a56f97807aa" ns2:_="">
    <xsd:import namespace="a8b72882-1d02-4704-8464-4e9c6e9dc53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1E0EE1-36FE-441D-BCF2-AC378C50FBAD}"/>
</file>

<file path=customXml/itemProps2.xml><?xml version="1.0" encoding="utf-8"?>
<ds:datastoreItem xmlns:ds="http://schemas.openxmlformats.org/officeDocument/2006/customXml" ds:itemID="{7F7670E2-D70F-41EA-9784-584EB585E4FA}"/>
</file>

<file path=customXml/itemProps3.xml><?xml version="1.0" encoding="utf-8"?>
<ds:datastoreItem xmlns:ds="http://schemas.openxmlformats.org/officeDocument/2006/customXml" ds:itemID="{0C9E9A77-2204-485E-9F91-B72F82DDEF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PermitEvaluationAid</vt:lpstr>
      <vt:lpstr>Example-LoadRatingSummaryForm</vt:lpstr>
      <vt:lpstr>Example-CapacityTab</vt:lpstr>
      <vt:lpstr>PermitEvaluationAid!Print_Area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Pence, Alex W - DOT</dc:creator>
  <cp:keywords/>
  <dc:description/>
  <cp:lastModifiedBy>Pence, Alex W - DOT</cp:lastModifiedBy>
  <cp:revision/>
  <cp:lastPrinted>2026-03-25T17:02:13Z</cp:lastPrinted>
  <dcterms:created xsi:type="dcterms:W3CDTF">2025-12-20T14:25:21Z</dcterms:created>
  <dcterms:modified xsi:type="dcterms:W3CDTF">2026-03-25T17:02:18Z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0x01010084F54288C657724180ED1312F00F45E4</vt:lpwstr>
  </property>
</Properties>
</file>