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codeName="ThisWorkbook" defaultThemeVersion="124226"/>
  <mc:AlternateContent xmlns:mc="http://schemas.openxmlformats.org/markup-compatibility/2006">
    <mc:Choice Requires="x15">
      <x15ac:absPath xmlns:x15ac="http://schemas.microsoft.com/office/spreadsheetml/2010/11/ac" url="C:\Users\DOTKMS\Desktop\Work_Topics\For Joanna\Signal Warrant Analysis\"/>
    </mc:Choice>
  </mc:AlternateContent>
  <xr:revisionPtr revIDLastSave="0" documentId="13_ncr:1_{9027335D-9B75-48CA-91A7-34DD934A5697}" xr6:coauthVersionLast="45" xr6:coauthVersionMax="45" xr10:uidLastSave="{00000000-0000-0000-0000-000000000000}"/>
  <bookViews>
    <workbookView xWindow="-120" yWindow="-120" windowWidth="20730" windowHeight="11160" activeTab="1" xr2:uid="{00000000-000D-0000-FFFF-FFFF00000000}"/>
  </bookViews>
  <sheets>
    <sheet name="Guidance" sheetId="1" r:id="rId1"/>
    <sheet name="Data" sheetId="2" r:id="rId2"/>
  </sheets>
  <definedNames>
    <definedName name="Choice">Data!$Q$6:$Q$7</definedName>
    <definedName name="Classification">Data!$R$35:$R$39</definedName>
    <definedName name="section2B07" localSheetId="0">Guidance!$A$2</definedName>
    <definedName name="section2B07_para01" localSheetId="0">Guidance!$A$4</definedName>
    <definedName name="section2B07_para02" localSheetId="0">Guidance!$A$5</definedName>
    <definedName name="section2B07_para03" localSheetId="0">Guidance!$A$7</definedName>
    <definedName name="section2B07_para04" localSheetId="0">Guidance!$B$8</definedName>
    <definedName name="section2B07_para05" localSheetId="0">Guidance!$B$17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55" i="2" l="1"/>
  <c r="J49" i="2"/>
  <c r="A48" i="2" s="1"/>
  <c r="H14" i="2"/>
  <c r="L17" i="2"/>
  <c r="L18" i="2"/>
  <c r="L19" i="2"/>
  <c r="L20" i="2"/>
  <c r="L21" i="2"/>
  <c r="L22" i="2"/>
  <c r="L23" i="2"/>
  <c r="L24" i="2"/>
  <c r="L25" i="2"/>
  <c r="L26" i="2"/>
  <c r="L27" i="2"/>
  <c r="L28" i="2"/>
  <c r="L29" i="2"/>
  <c r="K17" i="2"/>
  <c r="K18" i="2"/>
  <c r="K19" i="2"/>
  <c r="K20" i="2"/>
  <c r="K21" i="2"/>
  <c r="K22" i="2"/>
  <c r="K23" i="2"/>
  <c r="K24" i="2"/>
  <c r="K25" i="2"/>
  <c r="K26" i="2"/>
  <c r="K27" i="2"/>
  <c r="K28" i="2"/>
  <c r="K29" i="2"/>
  <c r="I15" i="2"/>
  <c r="I16" i="2"/>
  <c r="I17" i="2"/>
  <c r="I18" i="2"/>
  <c r="I19" i="2"/>
  <c r="I20" i="2"/>
  <c r="I21" i="2"/>
  <c r="I22" i="2"/>
  <c r="I23" i="2"/>
  <c r="I24" i="2"/>
  <c r="I25" i="2"/>
  <c r="I26" i="2"/>
  <c r="I27" i="2"/>
  <c r="I28" i="2"/>
  <c r="I29" i="2"/>
  <c r="I14" i="2"/>
  <c r="H15" i="2"/>
  <c r="H16" i="2"/>
  <c r="H17" i="2"/>
  <c r="J17" i="2" s="1"/>
  <c r="H18" i="2"/>
  <c r="J18" i="2" s="1"/>
  <c r="H19" i="2"/>
  <c r="J19" i="2" s="1"/>
  <c r="H20" i="2"/>
  <c r="J20" i="2" s="1"/>
  <c r="H21" i="2"/>
  <c r="J21" i="2" s="1"/>
  <c r="H22" i="2"/>
  <c r="J22" i="2" s="1"/>
  <c r="H23" i="2"/>
  <c r="J23" i="2" s="1"/>
  <c r="H24" i="2"/>
  <c r="J24" i="2" s="1"/>
  <c r="H25" i="2"/>
  <c r="J25" i="2" s="1"/>
  <c r="H26" i="2"/>
  <c r="J26" i="2" s="1"/>
  <c r="H27" i="2"/>
  <c r="J27" i="2" s="1"/>
  <c r="H28" i="2"/>
  <c r="J28" i="2" s="1"/>
  <c r="H29" i="2"/>
  <c r="J29" i="2" s="1"/>
  <c r="Q14" i="2"/>
  <c r="Q44" i="2"/>
  <c r="Q43" i="2"/>
  <c r="T39" i="2"/>
  <c r="Q38" i="2"/>
  <c r="T36" i="2" s="1"/>
  <c r="Q39" i="2"/>
  <c r="T37" i="2" s="1"/>
  <c r="Q40" i="2"/>
  <c r="T38" i="2" s="1"/>
  <c r="Q37" i="2"/>
  <c r="A5" i="2"/>
  <c r="A6" i="2"/>
  <c r="H12" i="2"/>
  <c r="I12" i="2"/>
  <c r="A41" i="2" l="1"/>
  <c r="J14" i="2"/>
  <c r="M25" i="2"/>
  <c r="M29" i="2"/>
  <c r="M27" i="2"/>
  <c r="J16" i="2"/>
  <c r="M21" i="2"/>
  <c r="M17" i="2"/>
  <c r="M23" i="2"/>
  <c r="M19" i="2"/>
  <c r="M28" i="2"/>
  <c r="M24" i="2"/>
  <c r="M20" i="2"/>
  <c r="M26" i="2"/>
  <c r="M22" i="2"/>
  <c r="M18" i="2"/>
  <c r="J15" i="2"/>
  <c r="A7" i="2" s="1"/>
  <c r="U36" i="2"/>
  <c r="V36" i="2" s="1"/>
  <c r="U35" i="2"/>
  <c r="U39" i="2"/>
  <c r="V39" i="2" s="1"/>
  <c r="U37" i="2"/>
  <c r="V37" i="2" s="1"/>
  <c r="U38" i="2"/>
  <c r="V38" i="2" s="1"/>
  <c r="T35" i="2"/>
  <c r="K16" i="2" l="1"/>
  <c r="L16" i="2"/>
  <c r="L15" i="2"/>
  <c r="L14" i="2"/>
  <c r="K14" i="2"/>
  <c r="K15" i="2"/>
  <c r="V35" i="2"/>
  <c r="A34" i="2" s="1"/>
  <c r="J3" i="2" s="1"/>
  <c r="M15" i="2" l="1"/>
  <c r="M16" i="2"/>
  <c r="J2" i="2"/>
  <c r="M14" i="2"/>
  <c r="A30" i="2" s="1"/>
  <c r="Q15" i="2" l="1"/>
  <c r="G3" i="2" s="1"/>
  <c r="G2" i="2" l="1"/>
</calcChain>
</file>

<file path=xl/sharedStrings.xml><?xml version="1.0" encoding="utf-8"?>
<sst xmlns="http://schemas.openxmlformats.org/spreadsheetml/2006/main" count="122" uniqueCount="95">
  <si>
    <t>MUTCD</t>
  </si>
  <si>
    <t>Section 2B.07 Multi-Way Stop Applications</t>
  </si>
  <si>
    <t>Support:</t>
  </si>
  <si>
    <t>Guidance:</t>
  </si>
  <si>
    <t>Option:</t>
  </si>
  <si>
    <t>The restrictions on the use of STOP signs described in Section 2B.04 also apply to multi-way stop applications.</t>
  </si>
  <si>
    <t>The decision to install multi-way stop control should be based on an engineering study.</t>
  </si>
  <si>
    <t>The vehicular volume entering the intersection from the major street approaches (total of both approaches) averages at least 300 vehicles per hour for any 8 hours of an average day; and</t>
  </si>
  <si>
    <t>The following criteria should be considered in the engineering study for a multi-way STOP sign installation:</t>
  </si>
  <si>
    <t>Where traffic control signals are justified, the multi-way stop is an interim measure that can be installed quickly to control traffic while arrangements are being made for the installation of the traffic control signal.</t>
  </si>
  <si>
    <t>Five or more reported crashes in a 12-month period that are susceptible to correction by a multi-way stop installation. Such crashes include right-turn and left-turn collisions as well as right-angle collisions.</t>
  </si>
  <si>
    <t xml:space="preserve">Minimum volumes: </t>
  </si>
  <si>
    <t>A.</t>
  </si>
  <si>
    <t>B.</t>
  </si>
  <si>
    <t>C.</t>
  </si>
  <si>
    <t>1.</t>
  </si>
  <si>
    <t xml:space="preserve"> If the 85th-percentile approach speed of the major-street traffic exceeds 40 mph, the minimum vehicular volume warrants are 70 percent of the values provided in Items 1 and 2.</t>
  </si>
  <si>
    <t>2.</t>
  </si>
  <si>
    <t>3.</t>
  </si>
  <si>
    <t>Where no single criterion is satisfied, but where Criteria B, C.1, and C.2 are all satisfied to 80 percent of the minimum values. Criterion C.3 is excluded from this condition.</t>
  </si>
  <si>
    <t>D.</t>
  </si>
  <si>
    <t>Other criteria that may be considered in an engineering study include:</t>
  </si>
  <si>
    <t>The need to control left-turn conflicts;</t>
  </si>
  <si>
    <t>The need to control vehicle/pedestrian conflicts near locations that generate high pedestrian volumes;</t>
  </si>
  <si>
    <t>Locations where a road user, after stopping, cannot see conflicting traffic and is not able to negotiate the intersection unless conflicting cross traffic is also required to stop; and</t>
  </si>
  <si>
    <t>An intersection of two residential neighborhood collector (through) streets of similar design and operating characteristics where multi-way stop control would improve traffic operational characteristics of the intersection.</t>
  </si>
  <si>
    <t>The combined vehicular, pedestrian, and bicycle volume entering the intersection from the minor street approaches (total of both approaches) averages at least 200 units per hour for the same 8 hours, 
with an average delay to minor-street vehicular traffic of at least 30 seconds per vehicle during the highest hour; but</t>
  </si>
  <si>
    <t>Multi-way stop control can be useful as a safety measure at intersections if certain traffic conditions exist. 
Safety concerns associated with multi-way stops include pedestrians, bicyclists, and all road users expecting other road users to stop. 
Multi-way stop control is used where the volume of traffic on the intersecting roads is approximately equal.</t>
  </si>
  <si>
    <t>Time Period</t>
  </si>
  <si>
    <t>From</t>
  </si>
  <si>
    <t>To</t>
  </si>
  <si>
    <t>Major Road:  
Both App. (VPH)</t>
  </si>
  <si>
    <t>ASWC Warrant Criteria</t>
  </si>
  <si>
    <t>Is a signal justified?</t>
  </si>
  <si>
    <t># of crashes in a 12 month period that can be corrected by multi-way stop control:</t>
  </si>
  <si>
    <t>Minimum Volumes</t>
  </si>
  <si>
    <t>Minor Road:  
Both App. (VPH)</t>
  </si>
  <si>
    <t>Met?</t>
  </si>
  <si>
    <t>Criteria</t>
  </si>
  <si>
    <t>Major Street 85th percentile mph:</t>
  </si>
  <si>
    <t>Both Met?</t>
  </si>
  <si>
    <t>Use when previous criteria have not been met:</t>
  </si>
  <si>
    <t>D (80%)</t>
  </si>
  <si>
    <t>WisDOT</t>
  </si>
  <si>
    <t>TGM 13-26-5</t>
  </si>
  <si>
    <t>WisDOT maintains statutory approval authority for any stop controls implemented on Connecting STHs</t>
  </si>
  <si>
    <t>Evaluation Criteria</t>
  </si>
  <si>
    <r>
      <t xml:space="preserve">Right turn inclusion - 
Similar to signal warrant evaluation, the inclusion of right turns from the minor approach(es) in the AWSC warrant analysis </t>
    </r>
    <r>
      <rPr>
        <i/>
        <sz val="11"/>
        <color theme="1"/>
        <rFont val="Calibri"/>
        <family val="2"/>
        <scheme val="minor"/>
      </rPr>
      <t>should</t>
    </r>
    <r>
      <rPr>
        <sz val="11"/>
        <color theme="1"/>
        <rFont val="Calibri"/>
        <family val="2"/>
        <scheme val="minor"/>
      </rPr>
      <t xml:space="preserve"> be evaluated. See WisDOT Traffic Signal Design Manual (TSDM) 2-3-2</t>
    </r>
  </si>
  <si>
    <t>Functional Highway Classification</t>
  </si>
  <si>
    <t>Hidden</t>
  </si>
  <si>
    <t>Classification</t>
  </si>
  <si>
    <t>Combined ped, bike, and veh volume on minor approach (total of both) at least 200 units per hour for the same 8 hours as criteria C-1?</t>
  </si>
  <si>
    <t>If the 85th percentile speed on the major road exceeds 40 mph, may use 70% of the values in C-1 and C-2</t>
  </si>
  <si>
    <t>If 80% minimum values of Criteria B, C-1, and C-2 (C-3 excluded) are satisfied, warrant is met.</t>
  </si>
  <si>
    <t>Major road approach volume (total of both) at least 300 vph for min 8 hours?</t>
  </si>
  <si>
    <t>WisDOT has maintained a philosophy that emphasizes minimal use of AWSC as a permanent traffic control method.
This philosophy is based on the concept of maintaining mobility by allowing traffic to "free-flow" as much as possible.
Also, all STHs in Wisconsin are statutorily designated as "through" highways, and typically should not be stopped without strong justification. 
AWSC should be considered only after other less restrictive options have been evaluated and determined not to be feasible.</t>
  </si>
  <si>
    <r>
      <t xml:space="preserve">All criteria in MUTCD 2B.07, both guidance and optional, </t>
    </r>
    <r>
      <rPr>
        <b/>
        <sz val="11"/>
        <color theme="1"/>
        <rFont val="Calibri"/>
        <family val="2"/>
        <scheme val="minor"/>
      </rPr>
      <t>shall</t>
    </r>
    <r>
      <rPr>
        <sz val="11"/>
        <color theme="1"/>
        <rFont val="Calibri"/>
        <family val="2"/>
        <scheme val="minor"/>
      </rPr>
      <t xml:space="preserve"> be considered when evaluating whether AWSC is an appropriate method control.
In addition, the following supplemental criteria </t>
    </r>
    <r>
      <rPr>
        <b/>
        <sz val="11"/>
        <color theme="1"/>
        <rFont val="Calibri"/>
        <family val="2"/>
        <scheme val="minor"/>
      </rPr>
      <t>shall</t>
    </r>
    <r>
      <rPr>
        <sz val="11"/>
        <color theme="1"/>
        <rFont val="Calibri"/>
        <family val="2"/>
        <scheme val="minor"/>
      </rPr>
      <t xml:space="preserve"> also be considered:</t>
    </r>
  </si>
  <si>
    <r>
      <t xml:space="preserve">Functional Highway Classification - 
There are five levels of functional highway classes used by WisDOT: principal arterial, minor arterial, major collector, minor collector, and local road. For desirable AWSC, the intersecting roadways </t>
    </r>
    <r>
      <rPr>
        <i/>
        <sz val="11"/>
        <color theme="1"/>
        <rFont val="Calibri"/>
        <family val="2"/>
        <scheme val="minor"/>
      </rPr>
      <t>should</t>
    </r>
    <r>
      <rPr>
        <sz val="11"/>
        <color theme="1"/>
        <rFont val="Calibri"/>
        <family val="2"/>
        <scheme val="minor"/>
      </rPr>
      <t xml:space="preserve"> have the same or similar (one level of difference) functional class on at least three approaches.</t>
    </r>
  </si>
  <si>
    <t>Average Daily Traffic (ADT) - 
For AWSC, it is highly desirable for the intersecting roadways to have closely balanced ADTs on at least three approaches. Closely balanced ADTs would be considered as the volume of at least one of the minor roadway approaches (stop controlled on a 2-way stop) being not less than 70% of the higher volume of the two approaches on the major roadway (through STH)</t>
  </si>
  <si>
    <r>
      <t xml:space="preserve">Crash History - 
AWSC </t>
    </r>
    <r>
      <rPr>
        <i/>
        <sz val="11"/>
        <color theme="1"/>
        <rFont val="Calibri"/>
        <family val="2"/>
        <scheme val="minor"/>
      </rPr>
      <t>should</t>
    </r>
    <r>
      <rPr>
        <sz val="11"/>
        <color theme="1"/>
        <rFont val="Calibri"/>
        <family val="2"/>
        <scheme val="minor"/>
      </rPr>
      <t xml:space="preserve"> be considered if it is expected to correct a significant number of intersection crashes that have occurred in the last 5 years, and/or expected to significantly reduce the overall severity of future crashes from what previously occurred. AWSC, while typically reducing severe right angle crashes, </t>
    </r>
    <r>
      <rPr>
        <i/>
        <sz val="11"/>
        <color theme="1"/>
        <rFont val="Calibri"/>
        <family val="2"/>
        <scheme val="minor"/>
      </rPr>
      <t>may</t>
    </r>
    <r>
      <rPr>
        <sz val="11"/>
        <color theme="1"/>
        <rFont val="Calibri"/>
        <family val="2"/>
        <scheme val="minor"/>
      </rPr>
      <t xml:space="preserve"> increase less severe rear-end crashes.</t>
    </r>
  </si>
  <si>
    <r>
      <t xml:space="preserve">Alternatives - 
Improvement alternatives that are less restrictive than AWSC </t>
    </r>
    <r>
      <rPr>
        <b/>
        <sz val="11"/>
        <color theme="1"/>
        <rFont val="Calibri"/>
        <family val="2"/>
        <scheme val="minor"/>
      </rPr>
      <t>shall</t>
    </r>
    <r>
      <rPr>
        <sz val="11"/>
        <color theme="1"/>
        <rFont val="Calibri"/>
        <family val="2"/>
        <scheme val="minor"/>
      </rPr>
      <t xml:space="preserve"> be considered and evaluated. Refer to TGM 13-26-5 Section D.</t>
    </r>
  </si>
  <si>
    <t>Mobility Impact - 
Evaluate the ramifications of stopping the existing "through" STH, including the average vehicle delay and queue length. Perform an AWSC capacity analysis and compare it to the existing two-way stop control capacity analysis. Will the high-volume of existing "through" STH traffic experience significant delays for the benefit of reducing delays for a low-volume side street?</t>
  </si>
  <si>
    <t>Approach</t>
  </si>
  <si>
    <t>Level</t>
  </si>
  <si>
    <t>1: (SB)</t>
  </si>
  <si>
    <t>2: (WB)</t>
  </si>
  <si>
    <t>3: (NB)</t>
  </si>
  <si>
    <t>4: (EB)</t>
  </si>
  <si>
    <t>Principal Arterial</t>
  </si>
  <si>
    <t>Minor Arterial</t>
  </si>
  <si>
    <t>Major Collector</t>
  </si>
  <si>
    <t>Minor Collector</t>
  </si>
  <si>
    <t>Local Road</t>
  </si>
  <si>
    <t>Same</t>
  </si>
  <si>
    <t>Similar</t>
  </si>
  <si>
    <t>Total</t>
  </si>
  <si>
    <t>Average Daily Traffic</t>
  </si>
  <si>
    <t>Minor 1</t>
  </si>
  <si>
    <t>Minor 2</t>
  </si>
  <si>
    <t>Major 1</t>
  </si>
  <si>
    <t>Major 2</t>
  </si>
  <si>
    <t>AADT</t>
  </si>
  <si>
    <t>Yes</t>
  </si>
  <si>
    <t>Choice</t>
  </si>
  <si>
    <t>No</t>
  </si>
  <si>
    <t>70%?</t>
  </si>
  <si>
    <t>Refer to TGM 13-26-5 Section D.</t>
  </si>
  <si>
    <t>Crash History</t>
  </si>
  <si>
    <t>Alternatives</t>
  </si>
  <si>
    <t>Mobility Impact</t>
  </si>
  <si>
    <t>Will the high-volume "through" street experience significant delays for the benefit of reducing delays for a low-volume side street?</t>
  </si>
  <si>
    <t>Right Turn Inclusion</t>
  </si>
  <si>
    <t>Refer to WisDOT TSDM 2-3-2</t>
  </si>
  <si>
    <t>Expected to significantly reduce the overall severity of future crashes?</t>
  </si>
  <si>
    <t>Updated: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</si>
</sst>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h:mm;@"/>
  </numFmts>
  <fonts count="10" x14ac:knownFonts="1">
    <font>
      <sz val="11"/>
      <color theme="1"/>
      <name val="Calibri"/>
      <family val="2"/>
      <scheme val="minor"/>
    </font>
    <font>
      <b/>
      <sz val="11"/>
      <color theme="1"/>
      <name val="Calibri"/>
      <family val="2"/>
      <scheme val="minor"/>
    </font>
    <font>
      <b/>
      <sz val="14"/>
      <color theme="1"/>
      <name val="Calibri"/>
      <family val="2"/>
      <scheme val="minor"/>
    </font>
    <font>
      <sz val="9"/>
      <color theme="1"/>
      <name val="Verdana"/>
      <family val="2"/>
    </font>
    <font>
      <sz val="10"/>
      <color theme="1"/>
      <name val="Verdana"/>
      <family val="2"/>
    </font>
    <font>
      <b/>
      <sz val="10"/>
      <color rgb="FF990033"/>
      <name val="Calibri"/>
      <family val="2"/>
      <scheme val="minor"/>
    </font>
    <font>
      <b/>
      <sz val="12"/>
      <color rgb="FF990033"/>
      <name val="Calibri"/>
      <family val="2"/>
      <scheme val="minor"/>
    </font>
    <font>
      <i/>
      <sz val="11"/>
      <color theme="1"/>
      <name val="Calibri"/>
      <family val="2"/>
      <scheme val="minor"/>
    </font>
    <font>
      <b/>
      <sz val="12"/>
      <color theme="1"/>
      <name val="Calibri"/>
      <family val="2"/>
      <scheme val="minor"/>
    </font>
    <font>
      <sz val="10"/>
      <color theme="1"/>
      <name val="Calibri"/>
      <family val="2"/>
      <scheme val="minor"/>
    </font>
  </fonts>
  <fills count="3">
    <fill>
      <patternFill patternType="none"/>
    </fill>
    <fill>
      <patternFill patternType="gray125"/>
    </fill>
    <fill>
      <patternFill patternType="solid">
        <fgColor theme="5"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63">
    <xf numFmtId="0" fontId="0" fillId="0" borderId="0" xfId="0"/>
    <xf numFmtId="0" fontId="3" fillId="0" borderId="0" xfId="0" applyFont="1"/>
    <xf numFmtId="0" fontId="4" fillId="0" borderId="0" xfId="0" applyFont="1"/>
    <xf numFmtId="0" fontId="0" fillId="0" borderId="0" xfId="0"/>
    <xf numFmtId="0" fontId="0" fillId="0" borderId="0" xfId="0" applyAlignment="1">
      <alignment horizontal="center"/>
    </xf>
    <xf numFmtId="0" fontId="0" fillId="0" borderId="1" xfId="0" applyBorder="1" applyAlignment="1">
      <alignment horizontal="center"/>
    </xf>
    <xf numFmtId="0" fontId="0" fillId="0" borderId="2" xfId="0" applyBorder="1" applyAlignment="1">
      <alignment horizontal="center"/>
    </xf>
    <xf numFmtId="164" fontId="0" fillId="0" borderId="1" xfId="0" applyNumberFormat="1" applyBorder="1" applyAlignment="1">
      <alignment horizontal="center"/>
    </xf>
    <xf numFmtId="49" fontId="0" fillId="0" borderId="0" xfId="0" applyNumberFormat="1" applyFont="1" applyAlignment="1">
      <alignment horizontal="right" vertical="top"/>
    </xf>
    <xf numFmtId="0" fontId="0" fillId="0" borderId="0" xfId="0" applyAlignment="1">
      <alignment horizontal="center"/>
    </xf>
    <xf numFmtId="1" fontId="0" fillId="0" borderId="1" xfId="0" applyNumberFormat="1" applyBorder="1" applyAlignment="1" applyProtection="1">
      <alignment horizontal="center"/>
      <protection locked="0"/>
    </xf>
    <xf numFmtId="0" fontId="0" fillId="0" borderId="0" xfId="0"/>
    <xf numFmtId="0" fontId="0" fillId="0" borderId="2" xfId="0" applyBorder="1"/>
    <xf numFmtId="0" fontId="0" fillId="0" borderId="2" xfId="0" applyBorder="1"/>
    <xf numFmtId="0" fontId="0" fillId="0" borderId="0" xfId="0" applyAlignment="1">
      <alignment horizontal="right"/>
    </xf>
    <xf numFmtId="0" fontId="2" fillId="0" borderId="0" xfId="0" applyFont="1" applyAlignment="1"/>
    <xf numFmtId="0" fontId="5" fillId="0" borderId="0" xfId="0" applyFont="1"/>
    <xf numFmtId="0" fontId="0" fillId="0" borderId="0" xfId="0" applyFont="1"/>
    <xf numFmtId="0" fontId="6" fillId="0" borderId="0" xfId="0" applyFont="1"/>
    <xf numFmtId="0" fontId="0" fillId="0" borderId="0" xfId="0" applyFont="1" applyAlignment="1">
      <alignment vertical="top"/>
    </xf>
    <xf numFmtId="0" fontId="7" fillId="0" borderId="0" xfId="0" applyFont="1" applyAlignment="1">
      <alignment vertical="top"/>
    </xf>
    <xf numFmtId="49" fontId="7" fillId="0" borderId="0" xfId="0" applyNumberFormat="1" applyFont="1" applyAlignment="1">
      <alignment horizontal="left" vertical="top"/>
    </xf>
    <xf numFmtId="0" fontId="7" fillId="0" borderId="0" xfId="0" applyFont="1" applyAlignment="1">
      <alignment horizontal="left" vertical="top" wrapText="1"/>
    </xf>
    <xf numFmtId="0" fontId="7" fillId="0" borderId="0" xfId="0" applyFont="1" applyAlignment="1">
      <alignment horizontal="left" vertical="top"/>
    </xf>
    <xf numFmtId="49" fontId="0" fillId="0" borderId="0" xfId="0" applyNumberFormat="1" applyFont="1" applyAlignment="1">
      <alignment horizontal="left" vertical="top"/>
    </xf>
    <xf numFmtId="0" fontId="7" fillId="0" borderId="0" xfId="0" applyFont="1"/>
    <xf numFmtId="0" fontId="0" fillId="0" borderId="0" xfId="0" applyAlignment="1">
      <alignment horizontal="center" vertical="center"/>
    </xf>
    <xf numFmtId="0" fontId="0" fillId="2" borderId="0" xfId="0" applyFill="1"/>
    <xf numFmtId="0" fontId="0" fillId="0" borderId="1" xfId="0" applyBorder="1"/>
    <xf numFmtId="0" fontId="0" fillId="0" borderId="1" xfId="0" applyBorder="1" applyAlignment="1">
      <alignment horizontal="left"/>
    </xf>
    <xf numFmtId="0" fontId="1" fillId="0" borderId="0" xfId="0" applyFont="1"/>
    <xf numFmtId="0" fontId="1" fillId="0" borderId="0" xfId="0" applyFont="1" applyFill="1" applyBorder="1" applyAlignment="1">
      <alignment horizontal="left"/>
    </xf>
    <xf numFmtId="0" fontId="0" fillId="0" borderId="0" xfId="0" applyFill="1" applyBorder="1"/>
    <xf numFmtId="0" fontId="0" fillId="0" borderId="1" xfId="0" applyFill="1" applyBorder="1"/>
    <xf numFmtId="0" fontId="0" fillId="0" borderId="0" xfId="0" applyAlignment="1">
      <alignment vertical="top"/>
    </xf>
    <xf numFmtId="0" fontId="0" fillId="0" borderId="0" xfId="0" applyAlignment="1">
      <alignment horizontal="right" vertical="top"/>
    </xf>
    <xf numFmtId="0" fontId="0" fillId="0" borderId="0" xfId="0" applyAlignment="1" applyProtection="1">
      <alignment horizontal="center"/>
      <protection locked="0"/>
    </xf>
    <xf numFmtId="0" fontId="0" fillId="0" borderId="0" xfId="0" applyAlignment="1" applyProtection="1">
      <alignment horizontal="left"/>
      <protection locked="0"/>
    </xf>
    <xf numFmtId="0" fontId="0" fillId="0" borderId="1" xfId="0" applyBorder="1" applyAlignment="1">
      <alignment horizontal="center"/>
    </xf>
    <xf numFmtId="0" fontId="0" fillId="0" borderId="0" xfId="0" applyAlignment="1">
      <alignment horizontal="center"/>
    </xf>
    <xf numFmtId="0" fontId="0" fillId="0" borderId="0" xfId="0" applyAlignment="1">
      <alignment wrapText="1"/>
    </xf>
    <xf numFmtId="0" fontId="0" fillId="0" borderId="0" xfId="0"/>
    <xf numFmtId="0" fontId="0" fillId="0" borderId="0" xfId="0" applyFill="1" applyBorder="1" applyAlignment="1">
      <alignment wrapText="1"/>
    </xf>
    <xf numFmtId="0" fontId="0" fillId="0" borderId="0" xfId="0" applyAlignment="1">
      <alignment horizontal="left" wrapText="1"/>
    </xf>
    <xf numFmtId="0" fontId="0" fillId="0" borderId="0" xfId="0" applyNumberFormat="1" applyFont="1" applyAlignment="1">
      <alignment horizontal="left" vertical="top" wrapText="1"/>
    </xf>
    <xf numFmtId="0" fontId="0" fillId="0" borderId="0" xfId="0" applyFont="1" applyAlignment="1">
      <alignment horizontal="left" vertical="top"/>
    </xf>
    <xf numFmtId="0" fontId="7" fillId="0" borderId="0" xfId="0" applyFont="1" applyAlignment="1">
      <alignment horizontal="left" vertical="top"/>
    </xf>
    <xf numFmtId="0" fontId="2" fillId="0" borderId="0" xfId="0" applyFont="1" applyAlignment="1">
      <alignment horizontal="left"/>
    </xf>
    <xf numFmtId="0" fontId="0" fillId="0" borderId="0" xfId="0" applyFont="1" applyAlignment="1">
      <alignment vertical="top"/>
    </xf>
    <xf numFmtId="0" fontId="0" fillId="0" borderId="1" xfId="0" applyBorder="1" applyAlignment="1" applyProtection="1">
      <alignment horizontal="center"/>
      <protection locked="0"/>
    </xf>
    <xf numFmtId="0" fontId="0" fillId="0" borderId="1" xfId="0" applyFill="1" applyBorder="1" applyAlignment="1" applyProtection="1">
      <alignment horizontal="left"/>
      <protection locked="0"/>
    </xf>
    <xf numFmtId="0" fontId="0" fillId="0" borderId="2" xfId="0" applyBorder="1"/>
    <xf numFmtId="0" fontId="0" fillId="0" borderId="1" xfId="0" applyBorder="1" applyAlignment="1">
      <alignment horizontal="center"/>
    </xf>
    <xf numFmtId="0" fontId="8" fillId="0" borderId="0" xfId="0" applyFont="1" applyAlignment="1">
      <alignment horizontal="center"/>
    </xf>
    <xf numFmtId="0" fontId="1" fillId="0" borderId="1" xfId="0" applyFont="1" applyBorder="1" applyAlignment="1">
      <alignment horizontal="center" vertical="center" wrapText="1"/>
    </xf>
    <xf numFmtId="0" fontId="0" fillId="0" borderId="0" xfId="0" applyAlignment="1">
      <alignment horizontal="center"/>
    </xf>
    <xf numFmtId="0" fontId="0" fillId="0" borderId="0" xfId="0" applyAlignment="1">
      <alignment horizontal="right"/>
    </xf>
    <xf numFmtId="0" fontId="2" fillId="0" borderId="0" xfId="0" applyFont="1" applyAlignment="1">
      <alignment horizont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14" fontId="9" fillId="0" borderId="0" xfId="0" applyNumberFormat="1" applyFont="1" applyAlignment="1">
      <alignment horizontal="left"/>
    </xf>
  </cellXfs>
  <cellStyles count="1">
    <cellStyle name="Normal" xfId="0" builtinId="0"/>
  </cellStyles>
  <dxfs count="3">
    <dxf>
      <fill>
        <patternFill>
          <bgColor theme="5" tint="0.59996337778862885"/>
        </patternFill>
      </fill>
    </dxf>
    <dxf>
      <fill>
        <patternFill>
          <bgColor rgb="FFFFFFCC"/>
        </patternFill>
      </fill>
    </dxf>
    <dxf>
      <fill>
        <patternFill>
          <bgColor theme="6" tint="0.59996337778862885"/>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L33"/>
  <sheetViews>
    <sheetView showGridLines="0" workbookViewId="0">
      <selection activeCell="C18" sqref="C18:D18"/>
    </sheetView>
  </sheetViews>
  <sheetFormatPr defaultRowHeight="15" x14ac:dyDescent="0.25"/>
  <cols>
    <col min="2" max="2" width="2.85546875" bestFit="1" customWidth="1"/>
    <col min="3" max="3" width="3.28515625" bestFit="1" customWidth="1"/>
    <col min="4" max="4" width="198.5703125" customWidth="1"/>
  </cols>
  <sheetData>
    <row r="1" spans="1:12" ht="18.75" x14ac:dyDescent="0.3">
      <c r="A1" s="47" t="s">
        <v>0</v>
      </c>
      <c r="B1" s="47"/>
      <c r="C1" s="47"/>
    </row>
    <row r="2" spans="1:12" ht="15.75" x14ac:dyDescent="0.25">
      <c r="A2" s="18" t="s">
        <v>1</v>
      </c>
      <c r="B2" s="16"/>
      <c r="C2" s="16"/>
      <c r="D2" s="17"/>
    </row>
    <row r="3" spans="1:12" x14ac:dyDescent="0.25">
      <c r="A3" s="19" t="s">
        <v>2</v>
      </c>
      <c r="B3" s="19"/>
      <c r="C3" s="19"/>
      <c r="D3" s="19"/>
      <c r="E3" s="1"/>
      <c r="F3" s="1"/>
      <c r="G3" s="2"/>
      <c r="H3" s="2"/>
      <c r="I3" s="2"/>
      <c r="J3" s="2"/>
      <c r="K3" s="2"/>
      <c r="L3" s="2"/>
    </row>
    <row r="4" spans="1:12" ht="48.75" customHeight="1" x14ac:dyDescent="0.25">
      <c r="A4" s="19">
        <v>1</v>
      </c>
      <c r="B4" s="44" t="s">
        <v>27</v>
      </c>
      <c r="C4" s="44"/>
      <c r="D4" s="44"/>
      <c r="E4" s="1"/>
      <c r="F4" s="1"/>
      <c r="G4" s="2"/>
      <c r="H4" s="2"/>
      <c r="I4" s="2"/>
      <c r="J4" s="2"/>
      <c r="K4" s="2"/>
      <c r="L4" s="2"/>
    </row>
    <row r="5" spans="1:12" x14ac:dyDescent="0.25">
      <c r="A5" s="19">
        <v>2</v>
      </c>
      <c r="B5" s="45" t="s">
        <v>5</v>
      </c>
      <c r="C5" s="45"/>
      <c r="D5" s="45"/>
      <c r="E5" s="1"/>
      <c r="F5" s="1"/>
      <c r="G5" s="2"/>
      <c r="H5" s="2"/>
      <c r="I5" s="2"/>
      <c r="J5" s="2"/>
      <c r="K5" s="2"/>
      <c r="L5" s="2"/>
    </row>
    <row r="6" spans="1:12" x14ac:dyDescent="0.25">
      <c r="A6" s="20" t="s">
        <v>3</v>
      </c>
      <c r="B6" s="20"/>
      <c r="C6" s="20"/>
      <c r="D6" s="19"/>
      <c r="E6" s="1"/>
      <c r="F6" s="1"/>
      <c r="G6" s="2"/>
      <c r="H6" s="2"/>
      <c r="I6" s="2"/>
      <c r="J6" s="2"/>
      <c r="K6" s="2"/>
      <c r="L6" s="2"/>
    </row>
    <row r="7" spans="1:12" x14ac:dyDescent="0.25">
      <c r="A7" s="19">
        <v>3</v>
      </c>
      <c r="B7" s="45" t="s">
        <v>6</v>
      </c>
      <c r="C7" s="45"/>
      <c r="D7" s="45"/>
      <c r="E7" s="1"/>
      <c r="F7" s="1"/>
      <c r="G7" s="2"/>
      <c r="H7" s="2"/>
      <c r="I7" s="2"/>
      <c r="J7" s="2"/>
      <c r="K7" s="2"/>
      <c r="L7" s="2"/>
    </row>
    <row r="8" spans="1:12" x14ac:dyDescent="0.25">
      <c r="A8" s="19">
        <v>4</v>
      </c>
      <c r="B8" s="46" t="s">
        <v>8</v>
      </c>
      <c r="C8" s="46"/>
      <c r="D8" s="46"/>
      <c r="E8" s="1"/>
      <c r="F8" s="1"/>
      <c r="G8" s="2"/>
      <c r="H8" s="2"/>
      <c r="I8" s="2"/>
      <c r="J8" s="2"/>
      <c r="K8" s="2"/>
      <c r="L8" s="2"/>
    </row>
    <row r="9" spans="1:12" x14ac:dyDescent="0.25">
      <c r="A9" s="19"/>
      <c r="B9" s="19" t="s">
        <v>12</v>
      </c>
      <c r="C9" s="46" t="s">
        <v>9</v>
      </c>
      <c r="D9" s="46"/>
      <c r="E9" s="1"/>
      <c r="F9" s="1"/>
      <c r="G9" s="2"/>
      <c r="H9" s="2"/>
      <c r="I9" s="2"/>
      <c r="J9" s="2"/>
      <c r="K9" s="2"/>
      <c r="L9" s="2"/>
    </row>
    <row r="10" spans="1:12" x14ac:dyDescent="0.25">
      <c r="A10" s="19"/>
      <c r="B10" s="19" t="s">
        <v>13</v>
      </c>
      <c r="C10" s="46" t="s">
        <v>10</v>
      </c>
      <c r="D10" s="46"/>
      <c r="E10" s="1"/>
      <c r="F10" s="1"/>
      <c r="G10" s="2"/>
      <c r="H10" s="2"/>
      <c r="I10" s="2"/>
      <c r="J10" s="2"/>
      <c r="K10" s="2"/>
      <c r="L10" s="2"/>
    </row>
    <row r="11" spans="1:12" x14ac:dyDescent="0.25">
      <c r="A11" s="19"/>
      <c r="B11" s="19" t="s">
        <v>14</v>
      </c>
      <c r="C11" s="46" t="s">
        <v>11</v>
      </c>
      <c r="D11" s="46"/>
      <c r="E11" s="1"/>
      <c r="F11" s="1"/>
      <c r="G11" s="2"/>
      <c r="H11" s="2"/>
      <c r="I11" s="2"/>
      <c r="J11" s="2"/>
      <c r="K11" s="2"/>
      <c r="L11" s="2"/>
    </row>
    <row r="12" spans="1:12" x14ac:dyDescent="0.25">
      <c r="A12" s="19"/>
      <c r="B12" s="19"/>
      <c r="C12" s="21" t="s">
        <v>15</v>
      </c>
      <c r="D12" s="20" t="s">
        <v>7</v>
      </c>
      <c r="E12" s="1"/>
      <c r="F12" s="1"/>
      <c r="G12" s="2"/>
      <c r="H12" s="2"/>
      <c r="I12" s="2"/>
      <c r="J12" s="2"/>
      <c r="K12" s="2"/>
      <c r="L12" s="2"/>
    </row>
    <row r="13" spans="1:12" ht="30" x14ac:dyDescent="0.25">
      <c r="A13" s="19"/>
      <c r="B13" s="19"/>
      <c r="C13" s="21" t="s">
        <v>17</v>
      </c>
      <c r="D13" s="22" t="s">
        <v>26</v>
      </c>
      <c r="E13" s="1"/>
      <c r="F13" s="1"/>
      <c r="G13" s="2"/>
      <c r="H13" s="2"/>
      <c r="I13" s="2"/>
      <c r="J13" s="2"/>
      <c r="K13" s="2"/>
      <c r="L13" s="2"/>
    </row>
    <row r="14" spans="1:12" x14ac:dyDescent="0.25">
      <c r="A14" s="19"/>
      <c r="B14" s="19"/>
      <c r="C14" s="21" t="s">
        <v>18</v>
      </c>
      <c r="D14" s="23" t="s">
        <v>16</v>
      </c>
      <c r="E14" s="1"/>
      <c r="F14" s="1"/>
      <c r="G14" s="2"/>
      <c r="H14" s="2"/>
      <c r="I14" s="2"/>
      <c r="J14" s="2"/>
      <c r="K14" s="2"/>
      <c r="L14" s="2"/>
    </row>
    <row r="15" spans="1:12" x14ac:dyDescent="0.25">
      <c r="A15" s="19"/>
      <c r="B15" s="24" t="s">
        <v>20</v>
      </c>
      <c r="C15" s="46" t="s">
        <v>19</v>
      </c>
      <c r="D15" s="46"/>
      <c r="E15" s="1"/>
      <c r="F15" s="1"/>
      <c r="G15" s="2"/>
      <c r="H15" s="2"/>
      <c r="I15" s="2"/>
      <c r="J15" s="2"/>
      <c r="K15" s="2"/>
      <c r="L15" s="2"/>
    </row>
    <row r="16" spans="1:12" x14ac:dyDescent="0.25">
      <c r="A16" s="19" t="s">
        <v>4</v>
      </c>
      <c r="B16" s="19"/>
      <c r="C16" s="19"/>
      <c r="D16" s="19"/>
      <c r="E16" s="1"/>
      <c r="F16" s="1"/>
      <c r="G16" s="2"/>
      <c r="H16" s="2"/>
      <c r="I16" s="2"/>
      <c r="J16" s="2"/>
      <c r="K16" s="2"/>
      <c r="L16" s="2"/>
    </row>
    <row r="17" spans="1:12" x14ac:dyDescent="0.25">
      <c r="A17" s="19">
        <v>5</v>
      </c>
      <c r="B17" s="48" t="s">
        <v>21</v>
      </c>
      <c r="C17" s="48"/>
      <c r="D17" s="48"/>
      <c r="E17" s="1"/>
      <c r="F17" s="1"/>
      <c r="G17" s="2"/>
      <c r="H17" s="2"/>
      <c r="I17" s="2"/>
      <c r="J17" s="2"/>
      <c r="K17" s="2"/>
      <c r="L17" s="2"/>
    </row>
    <row r="18" spans="1:12" x14ac:dyDescent="0.25">
      <c r="A18" s="19"/>
      <c r="B18" s="19" t="s">
        <v>12</v>
      </c>
      <c r="C18" s="45" t="s">
        <v>22</v>
      </c>
      <c r="D18" s="45"/>
      <c r="E18" s="1"/>
      <c r="F18" s="1"/>
      <c r="G18" s="2"/>
      <c r="H18" s="2"/>
      <c r="I18" s="2"/>
      <c r="J18" s="2"/>
      <c r="K18" s="2"/>
      <c r="L18" s="2"/>
    </row>
    <row r="19" spans="1:12" x14ac:dyDescent="0.25">
      <c r="A19" s="19"/>
      <c r="B19" s="19" t="s">
        <v>13</v>
      </c>
      <c r="C19" s="45" t="s">
        <v>23</v>
      </c>
      <c r="D19" s="45"/>
      <c r="E19" s="1"/>
      <c r="F19" s="1"/>
      <c r="G19" s="2"/>
      <c r="H19" s="2"/>
      <c r="I19" s="2"/>
      <c r="J19" s="2"/>
      <c r="K19" s="2"/>
      <c r="L19" s="2"/>
    </row>
    <row r="20" spans="1:12" x14ac:dyDescent="0.25">
      <c r="A20" s="19"/>
      <c r="B20" s="19" t="s">
        <v>14</v>
      </c>
      <c r="C20" s="45" t="s">
        <v>24</v>
      </c>
      <c r="D20" s="45"/>
      <c r="E20" s="1"/>
      <c r="F20" s="1"/>
      <c r="G20" s="2"/>
      <c r="H20" s="2"/>
      <c r="I20" s="2"/>
      <c r="J20" s="2"/>
      <c r="K20" s="2"/>
      <c r="L20" s="2"/>
    </row>
    <row r="21" spans="1:12" x14ac:dyDescent="0.25">
      <c r="A21" s="19"/>
      <c r="B21" s="19" t="s">
        <v>20</v>
      </c>
      <c r="C21" s="45" t="s">
        <v>25</v>
      </c>
      <c r="D21" s="45"/>
      <c r="E21" s="1"/>
      <c r="F21" s="1"/>
      <c r="G21" s="2"/>
      <c r="H21" s="2"/>
      <c r="I21" s="2"/>
      <c r="J21" s="2"/>
      <c r="K21" s="2"/>
      <c r="L21" s="2"/>
    </row>
    <row r="23" spans="1:12" ht="18.75" x14ac:dyDescent="0.3">
      <c r="A23" s="15" t="s">
        <v>43</v>
      </c>
      <c r="B23" s="15"/>
      <c r="C23" s="11" t="s">
        <v>44</v>
      </c>
    </row>
    <row r="24" spans="1:12" x14ac:dyDescent="0.25">
      <c r="A24" s="34">
        <v>1</v>
      </c>
      <c r="B24" s="11" t="s">
        <v>45</v>
      </c>
    </row>
    <row r="25" spans="1:12" ht="59.25" customHeight="1" x14ac:dyDescent="0.25">
      <c r="A25" s="35">
        <v>2</v>
      </c>
      <c r="B25" s="43" t="s">
        <v>55</v>
      </c>
      <c r="C25" s="43"/>
      <c r="D25" s="43"/>
    </row>
    <row r="26" spans="1:12" x14ac:dyDescent="0.25">
      <c r="A26" s="25" t="s">
        <v>46</v>
      </c>
    </row>
    <row r="27" spans="1:12" ht="30.75" customHeight="1" x14ac:dyDescent="0.25">
      <c r="B27" s="43" t="s">
        <v>56</v>
      </c>
      <c r="C27" s="43"/>
      <c r="D27" s="43"/>
    </row>
    <row r="28" spans="1:12" ht="45" customHeight="1" x14ac:dyDescent="0.25">
      <c r="B28" s="34">
        <v>1</v>
      </c>
      <c r="C28" s="40" t="s">
        <v>57</v>
      </c>
      <c r="D28" s="41"/>
    </row>
    <row r="29" spans="1:12" ht="45" customHeight="1" x14ac:dyDescent="0.25">
      <c r="B29" s="34">
        <v>2</v>
      </c>
      <c r="C29" s="40" t="s">
        <v>58</v>
      </c>
      <c r="D29" s="41"/>
    </row>
    <row r="30" spans="1:12" ht="45.75" customHeight="1" x14ac:dyDescent="0.25">
      <c r="B30" s="34">
        <v>3</v>
      </c>
      <c r="C30" s="40" t="s">
        <v>59</v>
      </c>
      <c r="D30" s="41"/>
    </row>
    <row r="31" spans="1:12" ht="30" customHeight="1" x14ac:dyDescent="0.25">
      <c r="B31" s="34">
        <v>4</v>
      </c>
      <c r="C31" s="40" t="s">
        <v>60</v>
      </c>
      <c r="D31" s="41"/>
    </row>
    <row r="32" spans="1:12" ht="45" customHeight="1" x14ac:dyDescent="0.25">
      <c r="B32" s="34">
        <v>5</v>
      </c>
      <c r="C32" s="42" t="s">
        <v>61</v>
      </c>
      <c r="D32" s="42"/>
    </row>
    <row r="33" spans="2:4" ht="30" customHeight="1" x14ac:dyDescent="0.25">
      <c r="B33" s="34">
        <v>6</v>
      </c>
      <c r="C33" s="40" t="s">
        <v>47</v>
      </c>
      <c r="D33" s="41"/>
    </row>
  </sheetData>
  <mergeCells count="22">
    <mergeCell ref="C20:D20"/>
    <mergeCell ref="C21:D21"/>
    <mergeCell ref="B17:D17"/>
    <mergeCell ref="C11:D11"/>
    <mergeCell ref="C9:D9"/>
    <mergeCell ref="C10:D10"/>
    <mergeCell ref="C15:D15"/>
    <mergeCell ref="C18:D18"/>
    <mergeCell ref="C19:D19"/>
    <mergeCell ref="B4:D4"/>
    <mergeCell ref="B5:D5"/>
    <mergeCell ref="B7:D7"/>
    <mergeCell ref="B8:D8"/>
    <mergeCell ref="A1:C1"/>
    <mergeCell ref="C30:D30"/>
    <mergeCell ref="C31:D31"/>
    <mergeCell ref="C32:D32"/>
    <mergeCell ref="C33:D33"/>
    <mergeCell ref="B25:D25"/>
    <mergeCell ref="B27:D27"/>
    <mergeCell ref="C28:D28"/>
    <mergeCell ref="C29:D29"/>
  </mergeCells>
  <pageMargins left="0.7" right="0.7" top="0.75" bottom="0.75" header="0.3" footer="0.3"/>
  <pageSetup orientation="portrait" r:id="rId1"/>
  <ignoredErrors>
    <ignoredError sqref="C12:C14"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V59"/>
  <sheetViews>
    <sheetView showGridLines="0" tabSelected="1" workbookViewId="0">
      <selection activeCell="F14" sqref="F14"/>
    </sheetView>
  </sheetViews>
  <sheetFormatPr defaultRowHeight="15" x14ac:dyDescent="0.25"/>
  <cols>
    <col min="1" max="1" width="9.7109375" style="3" customWidth="1"/>
    <col min="2" max="2" width="2.85546875" bestFit="1" customWidth="1"/>
    <col min="6" max="6" width="11.7109375" bestFit="1" customWidth="1"/>
    <col min="7" max="7" width="15.42578125" bestFit="1" customWidth="1"/>
    <col min="17" max="17" width="9.7109375" style="39" hidden="1" customWidth="1"/>
    <col min="18" max="18" width="15.7109375" hidden="1" customWidth="1"/>
    <col min="19" max="19" width="5.7109375" hidden="1" customWidth="1"/>
    <col min="20" max="20" width="5.85546875" hidden="1" customWidth="1"/>
    <col min="21" max="21" width="7.140625" hidden="1" customWidth="1"/>
    <col min="22" max="22" width="9.140625" hidden="1" customWidth="1"/>
    <col min="23" max="23" width="9.140625" customWidth="1"/>
  </cols>
  <sheetData>
    <row r="1" spans="1:22" ht="18.75" x14ac:dyDescent="0.3">
      <c r="A1" s="57" t="s">
        <v>32</v>
      </c>
      <c r="B1" s="57"/>
      <c r="C1" s="57"/>
      <c r="D1" s="57"/>
      <c r="E1" s="57"/>
      <c r="F1" s="57"/>
      <c r="G1" s="57"/>
      <c r="H1" s="57"/>
      <c r="I1" s="57"/>
      <c r="J1" s="57"/>
      <c r="K1" s="57"/>
      <c r="L1" s="57"/>
      <c r="M1" s="57"/>
      <c r="N1" s="57"/>
      <c r="O1" s="57"/>
      <c r="Q1" s="27" t="s">
        <v>49</v>
      </c>
      <c r="R1" s="27" t="s">
        <v>49</v>
      </c>
      <c r="S1" s="27" t="s">
        <v>49</v>
      </c>
      <c r="T1" s="27" t="s">
        <v>49</v>
      </c>
      <c r="U1" s="27" t="s">
        <v>49</v>
      </c>
      <c r="V1" s="27" t="s">
        <v>49</v>
      </c>
    </row>
    <row r="2" spans="1:22" s="3" customFormat="1" x14ac:dyDescent="0.25">
      <c r="E2" s="56" t="s">
        <v>0</v>
      </c>
      <c r="F2" s="56"/>
      <c r="G2" s="3" t="str">
        <f>IF(COUNTIF(A5:A30,"Yes")&gt;0,"Yes","No")</f>
        <v>No</v>
      </c>
      <c r="H2" s="56" t="s">
        <v>43</v>
      </c>
      <c r="I2" s="56"/>
      <c r="J2" s="11" t="str">
        <f>IF(COUNTIF(A34:A59,"Yes")&gt;0,"Yes","No")</f>
        <v>No</v>
      </c>
      <c r="Q2" s="39" t="s">
        <v>94</v>
      </c>
      <c r="R2" s="62">
        <v>44390</v>
      </c>
    </row>
    <row r="3" spans="1:22" s="11" customFormat="1" ht="15.75" x14ac:dyDescent="0.25">
      <c r="A3" s="53" t="s">
        <v>0</v>
      </c>
      <c r="B3" s="53"/>
      <c r="C3" s="53"/>
      <c r="E3" s="14"/>
      <c r="F3" s="14"/>
      <c r="G3" s="11" t="str">
        <f>CONCATENATE(IF(A5="Yes","A, ",""),IF(A6="Yes","B, ",""),IF(A7="Yes","V, ",""),IF(A30="Yes","D",""))</f>
        <v/>
      </c>
      <c r="H3" s="14"/>
      <c r="I3" s="14"/>
      <c r="J3" t="str">
        <f>CONCATENATE(IF(A34="Yes","1, ",""),IF(A41="Yes","2, ",""),IF(A48="Yes","3, ",""),IF(A55="Yes","5",""))</f>
        <v/>
      </c>
    </row>
    <row r="4" spans="1:22" x14ac:dyDescent="0.25">
      <c r="A4" s="6" t="s">
        <v>37</v>
      </c>
      <c r="B4" s="12"/>
      <c r="C4" s="51" t="s">
        <v>38</v>
      </c>
      <c r="D4" s="51"/>
      <c r="E4" s="51"/>
      <c r="F4" s="51"/>
      <c r="G4" s="51"/>
      <c r="H4" s="51"/>
      <c r="I4" s="51"/>
      <c r="J4" s="51"/>
      <c r="K4" s="51"/>
      <c r="L4" s="51"/>
      <c r="M4" s="51"/>
      <c r="N4" s="51"/>
      <c r="O4" s="51"/>
    </row>
    <row r="5" spans="1:22" x14ac:dyDescent="0.25">
      <c r="A5" s="4" t="str">
        <f>IF(E5="","",IF(E5="Yes","Yes","No"))</f>
        <v/>
      </c>
      <c r="B5" s="3" t="s">
        <v>12</v>
      </c>
      <c r="C5" s="3" t="s">
        <v>33</v>
      </c>
      <c r="E5" s="36"/>
      <c r="Q5" s="39" t="s">
        <v>83</v>
      </c>
    </row>
    <row r="6" spans="1:22" x14ac:dyDescent="0.25">
      <c r="A6" s="4" t="str">
        <f>IF(J6="","",IF(J6&gt;4,"Yes","No"))</f>
        <v/>
      </c>
      <c r="B6" s="3" t="s">
        <v>13</v>
      </c>
      <c r="C6" s="3" t="s">
        <v>34</v>
      </c>
      <c r="J6" s="36"/>
      <c r="Q6" s="39" t="s">
        <v>82</v>
      </c>
    </row>
    <row r="7" spans="1:22" ht="15" customHeight="1" x14ac:dyDescent="0.25">
      <c r="A7" s="4" t="str">
        <f>IF(Q14=32,"",IF(COUNTIF(J14:J29,"Yes")&gt;=8,"Yes","No"))</f>
        <v/>
      </c>
      <c r="B7" s="3" t="s">
        <v>14</v>
      </c>
      <c r="C7" s="41" t="s">
        <v>35</v>
      </c>
      <c r="D7" s="41"/>
      <c r="E7" s="41"/>
      <c r="F7" s="41"/>
      <c r="G7" s="41"/>
      <c r="H7" s="41"/>
      <c r="I7" s="41"/>
      <c r="J7" s="41"/>
      <c r="K7" s="41"/>
      <c r="L7" s="41"/>
      <c r="M7" s="41"/>
      <c r="N7" s="41"/>
      <c r="O7" s="41"/>
      <c r="Q7" s="39" t="s">
        <v>84</v>
      </c>
    </row>
    <row r="8" spans="1:22" x14ac:dyDescent="0.25">
      <c r="C8" s="8" t="s">
        <v>15</v>
      </c>
      <c r="D8" s="41" t="s">
        <v>54</v>
      </c>
      <c r="E8" s="41"/>
      <c r="F8" s="41"/>
      <c r="G8" s="41"/>
      <c r="H8" s="41"/>
      <c r="I8" s="41"/>
      <c r="J8" s="41"/>
      <c r="K8" s="41"/>
      <c r="L8" s="41"/>
      <c r="M8" s="41"/>
      <c r="N8" s="41"/>
      <c r="O8" s="41"/>
    </row>
    <row r="9" spans="1:22" x14ac:dyDescent="0.25">
      <c r="C9" s="8" t="s">
        <v>17</v>
      </c>
      <c r="D9" s="41" t="s">
        <v>51</v>
      </c>
      <c r="E9" s="41"/>
      <c r="F9" s="41"/>
      <c r="G9" s="41"/>
      <c r="H9" s="41"/>
      <c r="I9" s="41"/>
      <c r="J9" s="41"/>
      <c r="K9" s="41"/>
      <c r="L9" s="41"/>
      <c r="M9" s="41"/>
      <c r="N9" s="41"/>
      <c r="O9" s="41"/>
    </row>
    <row r="10" spans="1:22" x14ac:dyDescent="0.25">
      <c r="C10" s="8" t="s">
        <v>18</v>
      </c>
      <c r="D10" s="41" t="s">
        <v>52</v>
      </c>
      <c r="E10" s="41"/>
      <c r="F10" s="41"/>
      <c r="G10" s="41"/>
      <c r="H10" s="41"/>
      <c r="I10" s="41"/>
      <c r="J10" s="41"/>
      <c r="K10" s="41"/>
      <c r="L10" s="41"/>
      <c r="M10" s="41"/>
      <c r="N10" s="41"/>
      <c r="O10" s="41"/>
    </row>
    <row r="11" spans="1:22" s="3" customFormat="1" x14ac:dyDescent="0.25">
      <c r="C11" s="55" t="s">
        <v>39</v>
      </c>
      <c r="D11" s="55"/>
      <c r="E11" s="55"/>
      <c r="F11" s="55"/>
      <c r="G11" s="37"/>
      <c r="Q11" s="39"/>
    </row>
    <row r="12" spans="1:22" ht="15" customHeight="1" x14ac:dyDescent="0.25">
      <c r="C12" s="54" t="s">
        <v>28</v>
      </c>
      <c r="D12" s="54" t="s">
        <v>29</v>
      </c>
      <c r="E12" s="54" t="s">
        <v>30</v>
      </c>
      <c r="F12" s="54" t="s">
        <v>31</v>
      </c>
      <c r="G12" s="54" t="s">
        <v>36</v>
      </c>
      <c r="H12" s="54" t="str">
        <f>IF(OR(G11=40,G11&lt;40),"C-1", "C-1 
(70%)")</f>
        <v>C-1</v>
      </c>
      <c r="I12" s="54" t="str">
        <f>IF(OR(G11=40,G11&lt;40),"C-2", "C-2 
(70%)")</f>
        <v>C-2</v>
      </c>
      <c r="J12" s="54" t="s">
        <v>40</v>
      </c>
      <c r="K12" s="58" t="s">
        <v>42</v>
      </c>
      <c r="L12" s="59"/>
      <c r="M12" s="54" t="s">
        <v>40</v>
      </c>
    </row>
    <row r="13" spans="1:22" x14ac:dyDescent="0.25">
      <c r="C13" s="54"/>
      <c r="D13" s="54"/>
      <c r="E13" s="54"/>
      <c r="F13" s="54"/>
      <c r="G13" s="54"/>
      <c r="H13" s="54"/>
      <c r="I13" s="54"/>
      <c r="J13" s="54"/>
      <c r="K13" s="60"/>
      <c r="L13" s="61"/>
      <c r="M13" s="54"/>
    </row>
    <row r="14" spans="1:22" x14ac:dyDescent="0.25">
      <c r="C14" s="5">
        <v>1</v>
      </c>
      <c r="D14" s="7">
        <v>0.25</v>
      </c>
      <c r="E14" s="7">
        <v>0.29166666666666669</v>
      </c>
      <c r="F14" s="10"/>
      <c r="G14" s="10"/>
      <c r="H14" s="5" t="str">
        <f>IF(F14="","",IF(OR($G$11=40,$G$11&lt;40),IF(F14&gt;299,"Yes","No"),IF(F14&gt;209,"Yes","No")))</f>
        <v/>
      </c>
      <c r="I14" s="5" t="str">
        <f>IF(G14="","",IF(OR($G$11=40,$G$11&lt;40),IF(G14&gt;199,"Yes","No"),IF(G14&gt;139,"Yes","No")))</f>
        <v/>
      </c>
      <c r="J14" s="5" t="str">
        <f>IF(AND(H14="",I14=""),"",IF(AND(H14="Yes",I14="Yes"),"Yes","No"))</f>
        <v/>
      </c>
      <c r="K14" s="5" t="str">
        <f>IF(F14="","",IF(AND(F14&gt;239,OR($A$5="No",$A$5=""),OR($A$6="No",$A$6=""),OR($A$7="No",$A$7="")),"Yes","No"))</f>
        <v/>
      </c>
      <c r="L14" s="5" t="str">
        <f>IF(G14="","",IF(AND(G14&gt;159,OR($A$5="No",$A$5=""),OR($A$6="No",$A$6=""),OR($A$7="No",$A$7="")),"Yes","No"))</f>
        <v/>
      </c>
      <c r="M14" s="5" t="str">
        <f>IF(AND(K14="",L14=""),"",IF(AND(K14="Yes",L14="Yes"),"Yes","No"))</f>
        <v/>
      </c>
      <c r="Q14" s="39">
        <f>COUNTIF(F14:G29,"")</f>
        <v>32</v>
      </c>
    </row>
    <row r="15" spans="1:22" x14ac:dyDescent="0.25">
      <c r="C15" s="5">
        <v>2</v>
      </c>
      <c r="D15" s="7">
        <v>0.29166666666666669</v>
      </c>
      <c r="E15" s="7">
        <v>0.33333333333333337</v>
      </c>
      <c r="F15" s="10"/>
      <c r="G15" s="10"/>
      <c r="H15" s="5" t="str">
        <f t="shared" ref="H15:H29" si="0">IF(F15="","",IF(OR($G$11=40,$G$11&lt;40),IF(F15&gt;299,"Yes","No"),IF(F15&gt;209,"Yes","No")))</f>
        <v/>
      </c>
      <c r="I15" s="5" t="str">
        <f t="shared" ref="I15:I29" si="1">IF(G15="","",IF(OR($G$11=40,$G$11&lt;40),IF(G15&gt;199,"Yes","No"),IF(G15&gt;139,"Yes","No")))</f>
        <v/>
      </c>
      <c r="J15" s="5" t="str">
        <f t="shared" ref="J15:J29" si="2">IF(AND(H15="",I15=""),"",IF(AND(H15="Yes",I15="Yes"),"Yes","No"))</f>
        <v/>
      </c>
      <c r="K15" s="5" t="str">
        <f t="shared" ref="K15:K29" si="3">IF(F15="","",IF(AND(F15&gt;239,OR($A$5="No",$A$5=""),OR($A$6="No",$A$6=""),OR($A$7="No",$A$7="")),"Yes","No"))</f>
        <v/>
      </c>
      <c r="L15" s="5" t="str">
        <f t="shared" ref="L15:L29" si="4">IF(G15="","",IF(AND(G15&gt;159,OR($A$5="No",$A$5=""),OR($A$6="No",$A$6=""),OR($A$7="No",$A$7="")),"Yes","No"))</f>
        <v/>
      </c>
      <c r="M15" s="5" t="str">
        <f t="shared" ref="M15:M29" si="5">IF(AND(K15="",L15=""),"",IF(AND(K15="Yes",L15="Yes"),"Yes","No"))</f>
        <v/>
      </c>
      <c r="Q15" s="39">
        <f>COUNTIF(M14:M29,"")</f>
        <v>16</v>
      </c>
    </row>
    <row r="16" spans="1:22" x14ac:dyDescent="0.25">
      <c r="C16" s="5">
        <v>3</v>
      </c>
      <c r="D16" s="7">
        <v>0.33333333333333337</v>
      </c>
      <c r="E16" s="7">
        <v>0.37500000000000006</v>
      </c>
      <c r="F16" s="10"/>
      <c r="G16" s="10"/>
      <c r="H16" s="5" t="str">
        <f t="shared" si="0"/>
        <v/>
      </c>
      <c r="I16" s="5" t="str">
        <f t="shared" si="1"/>
        <v/>
      </c>
      <c r="J16" s="5" t="str">
        <f t="shared" si="2"/>
        <v/>
      </c>
      <c r="K16" s="5" t="str">
        <f>IF(F16="","",IF(AND(F16&gt;239,OR($A$5="No",$A$5=""),OR($A$6="No",$A$6=""),OR($A$7="No",$A$7="")),"Yes","No"))</f>
        <v/>
      </c>
      <c r="L16" s="5" t="str">
        <f t="shared" si="4"/>
        <v/>
      </c>
      <c r="M16" s="5" t="str">
        <f t="shared" si="5"/>
        <v/>
      </c>
    </row>
    <row r="17" spans="1:17" x14ac:dyDescent="0.25">
      <c r="C17" s="5">
        <v>4</v>
      </c>
      <c r="D17" s="7">
        <v>0.37500000000000006</v>
      </c>
      <c r="E17" s="7">
        <v>0.41666666666666674</v>
      </c>
      <c r="F17" s="10"/>
      <c r="G17" s="10"/>
      <c r="H17" s="5" t="str">
        <f t="shared" si="0"/>
        <v/>
      </c>
      <c r="I17" s="5" t="str">
        <f t="shared" si="1"/>
        <v/>
      </c>
      <c r="J17" s="5" t="str">
        <f t="shared" si="2"/>
        <v/>
      </c>
      <c r="K17" s="5" t="str">
        <f t="shared" si="3"/>
        <v/>
      </c>
      <c r="L17" s="5" t="str">
        <f t="shared" si="4"/>
        <v/>
      </c>
      <c r="M17" s="5" t="str">
        <f t="shared" si="5"/>
        <v/>
      </c>
    </row>
    <row r="18" spans="1:17" x14ac:dyDescent="0.25">
      <c r="C18" s="5">
        <v>5</v>
      </c>
      <c r="D18" s="7">
        <v>0.41666666666666674</v>
      </c>
      <c r="E18" s="7">
        <v>0.45833333333333343</v>
      </c>
      <c r="F18" s="10"/>
      <c r="G18" s="10"/>
      <c r="H18" s="5" t="str">
        <f t="shared" si="0"/>
        <v/>
      </c>
      <c r="I18" s="5" t="str">
        <f t="shared" si="1"/>
        <v/>
      </c>
      <c r="J18" s="5" t="str">
        <f t="shared" si="2"/>
        <v/>
      </c>
      <c r="K18" s="5" t="str">
        <f t="shared" si="3"/>
        <v/>
      </c>
      <c r="L18" s="5" t="str">
        <f t="shared" si="4"/>
        <v/>
      </c>
      <c r="M18" s="5" t="str">
        <f t="shared" si="5"/>
        <v/>
      </c>
    </row>
    <row r="19" spans="1:17" x14ac:dyDescent="0.25">
      <c r="C19" s="5">
        <v>6</v>
      </c>
      <c r="D19" s="7">
        <v>0.45833333333333343</v>
      </c>
      <c r="E19" s="7">
        <v>0.50000000000000011</v>
      </c>
      <c r="F19" s="10"/>
      <c r="G19" s="10"/>
      <c r="H19" s="5" t="str">
        <f t="shared" si="0"/>
        <v/>
      </c>
      <c r="I19" s="5" t="str">
        <f t="shared" si="1"/>
        <v/>
      </c>
      <c r="J19" s="5" t="str">
        <f t="shared" si="2"/>
        <v/>
      </c>
      <c r="K19" s="5" t="str">
        <f t="shared" si="3"/>
        <v/>
      </c>
      <c r="L19" s="5" t="str">
        <f t="shared" si="4"/>
        <v/>
      </c>
      <c r="M19" s="5" t="str">
        <f t="shared" si="5"/>
        <v/>
      </c>
    </row>
    <row r="20" spans="1:17" x14ac:dyDescent="0.25">
      <c r="C20" s="5">
        <v>7</v>
      </c>
      <c r="D20" s="7">
        <v>0.50000000000000011</v>
      </c>
      <c r="E20" s="7">
        <v>0.54166666666666674</v>
      </c>
      <c r="F20" s="10"/>
      <c r="G20" s="10"/>
      <c r="H20" s="5" t="str">
        <f t="shared" si="0"/>
        <v/>
      </c>
      <c r="I20" s="5" t="str">
        <f t="shared" si="1"/>
        <v/>
      </c>
      <c r="J20" s="5" t="str">
        <f t="shared" si="2"/>
        <v/>
      </c>
      <c r="K20" s="5" t="str">
        <f t="shared" si="3"/>
        <v/>
      </c>
      <c r="L20" s="5" t="str">
        <f t="shared" si="4"/>
        <v/>
      </c>
      <c r="M20" s="5" t="str">
        <f t="shared" si="5"/>
        <v/>
      </c>
    </row>
    <row r="21" spans="1:17" x14ac:dyDescent="0.25">
      <c r="C21" s="5">
        <v>8</v>
      </c>
      <c r="D21" s="7">
        <v>0.54166666666666674</v>
      </c>
      <c r="E21" s="7">
        <v>0.58333333333333337</v>
      </c>
      <c r="F21" s="10"/>
      <c r="G21" s="10"/>
      <c r="H21" s="5" t="str">
        <f t="shared" si="0"/>
        <v/>
      </c>
      <c r="I21" s="5" t="str">
        <f t="shared" si="1"/>
        <v/>
      </c>
      <c r="J21" s="5" t="str">
        <f t="shared" si="2"/>
        <v/>
      </c>
      <c r="K21" s="5" t="str">
        <f t="shared" si="3"/>
        <v/>
      </c>
      <c r="L21" s="5" t="str">
        <f t="shared" si="4"/>
        <v/>
      </c>
      <c r="M21" s="5" t="str">
        <f t="shared" si="5"/>
        <v/>
      </c>
    </row>
    <row r="22" spans="1:17" x14ac:dyDescent="0.25">
      <c r="C22" s="5">
        <v>9</v>
      </c>
      <c r="D22" s="7">
        <v>0.58333333333333337</v>
      </c>
      <c r="E22" s="7">
        <v>0.625</v>
      </c>
      <c r="F22" s="10"/>
      <c r="G22" s="10"/>
      <c r="H22" s="5" t="str">
        <f t="shared" si="0"/>
        <v/>
      </c>
      <c r="I22" s="5" t="str">
        <f t="shared" si="1"/>
        <v/>
      </c>
      <c r="J22" s="5" t="str">
        <f t="shared" si="2"/>
        <v/>
      </c>
      <c r="K22" s="5" t="str">
        <f t="shared" si="3"/>
        <v/>
      </c>
      <c r="L22" s="5" t="str">
        <f t="shared" si="4"/>
        <v/>
      </c>
      <c r="M22" s="5" t="str">
        <f t="shared" si="5"/>
        <v/>
      </c>
    </row>
    <row r="23" spans="1:17" x14ac:dyDescent="0.25">
      <c r="C23" s="5">
        <v>10</v>
      </c>
      <c r="D23" s="7">
        <v>0.625</v>
      </c>
      <c r="E23" s="7">
        <v>0.66666666666666663</v>
      </c>
      <c r="F23" s="10"/>
      <c r="G23" s="10"/>
      <c r="H23" s="5" t="str">
        <f t="shared" si="0"/>
        <v/>
      </c>
      <c r="I23" s="5" t="str">
        <f t="shared" si="1"/>
        <v/>
      </c>
      <c r="J23" s="5" t="str">
        <f t="shared" si="2"/>
        <v/>
      </c>
      <c r="K23" s="5" t="str">
        <f t="shared" si="3"/>
        <v/>
      </c>
      <c r="L23" s="5" t="str">
        <f t="shared" si="4"/>
        <v/>
      </c>
      <c r="M23" s="5" t="str">
        <f t="shared" si="5"/>
        <v/>
      </c>
    </row>
    <row r="24" spans="1:17" x14ac:dyDescent="0.25">
      <c r="C24" s="5">
        <v>11</v>
      </c>
      <c r="D24" s="7">
        <v>0.66666666666666663</v>
      </c>
      <c r="E24" s="7">
        <v>0.70833333333333326</v>
      </c>
      <c r="F24" s="10"/>
      <c r="G24" s="10"/>
      <c r="H24" s="5" t="str">
        <f t="shared" si="0"/>
        <v/>
      </c>
      <c r="I24" s="5" t="str">
        <f t="shared" si="1"/>
        <v/>
      </c>
      <c r="J24" s="5" t="str">
        <f t="shared" si="2"/>
        <v/>
      </c>
      <c r="K24" s="5" t="str">
        <f t="shared" si="3"/>
        <v/>
      </c>
      <c r="L24" s="5" t="str">
        <f t="shared" si="4"/>
        <v/>
      </c>
      <c r="M24" s="5" t="str">
        <f t="shared" si="5"/>
        <v/>
      </c>
    </row>
    <row r="25" spans="1:17" x14ac:dyDescent="0.25">
      <c r="C25" s="5">
        <v>12</v>
      </c>
      <c r="D25" s="7">
        <v>0.70833333333333326</v>
      </c>
      <c r="E25" s="7">
        <v>0.74999999999999989</v>
      </c>
      <c r="F25" s="10"/>
      <c r="G25" s="10"/>
      <c r="H25" s="5" t="str">
        <f t="shared" si="0"/>
        <v/>
      </c>
      <c r="I25" s="5" t="str">
        <f t="shared" si="1"/>
        <v/>
      </c>
      <c r="J25" s="5" t="str">
        <f t="shared" si="2"/>
        <v/>
      </c>
      <c r="K25" s="5" t="str">
        <f t="shared" si="3"/>
        <v/>
      </c>
      <c r="L25" s="5" t="str">
        <f t="shared" si="4"/>
        <v/>
      </c>
      <c r="M25" s="5" t="str">
        <f t="shared" si="5"/>
        <v/>
      </c>
    </row>
    <row r="26" spans="1:17" x14ac:dyDescent="0.25">
      <c r="C26" s="5">
        <v>13</v>
      </c>
      <c r="D26" s="7">
        <v>0.74999999999999989</v>
      </c>
      <c r="E26" s="7">
        <v>0.79166666666666652</v>
      </c>
      <c r="F26" s="10"/>
      <c r="G26" s="10"/>
      <c r="H26" s="5" t="str">
        <f t="shared" si="0"/>
        <v/>
      </c>
      <c r="I26" s="5" t="str">
        <f t="shared" si="1"/>
        <v/>
      </c>
      <c r="J26" s="5" t="str">
        <f t="shared" si="2"/>
        <v/>
      </c>
      <c r="K26" s="5" t="str">
        <f t="shared" si="3"/>
        <v/>
      </c>
      <c r="L26" s="5" t="str">
        <f t="shared" si="4"/>
        <v/>
      </c>
      <c r="M26" s="5" t="str">
        <f t="shared" si="5"/>
        <v/>
      </c>
    </row>
    <row r="27" spans="1:17" x14ac:dyDescent="0.25">
      <c r="C27" s="5">
        <v>14</v>
      </c>
      <c r="D27" s="7">
        <v>0.79166666666666652</v>
      </c>
      <c r="E27" s="7">
        <v>0.83333333333333315</v>
      </c>
      <c r="F27" s="10"/>
      <c r="G27" s="10"/>
      <c r="H27" s="5" t="str">
        <f t="shared" si="0"/>
        <v/>
      </c>
      <c r="I27" s="5" t="str">
        <f t="shared" si="1"/>
        <v/>
      </c>
      <c r="J27" s="5" t="str">
        <f t="shared" si="2"/>
        <v/>
      </c>
      <c r="K27" s="5" t="str">
        <f t="shared" si="3"/>
        <v/>
      </c>
      <c r="L27" s="5" t="str">
        <f t="shared" si="4"/>
        <v/>
      </c>
      <c r="M27" s="5" t="str">
        <f t="shared" si="5"/>
        <v/>
      </c>
    </row>
    <row r="28" spans="1:17" x14ac:dyDescent="0.25">
      <c r="C28" s="5">
        <v>15</v>
      </c>
      <c r="D28" s="7">
        <v>0.83333333333333315</v>
      </c>
      <c r="E28" s="7">
        <v>0.87499999999999978</v>
      </c>
      <c r="F28" s="10"/>
      <c r="G28" s="10"/>
      <c r="H28" s="5" t="str">
        <f t="shared" si="0"/>
        <v/>
      </c>
      <c r="I28" s="5" t="str">
        <f t="shared" si="1"/>
        <v/>
      </c>
      <c r="J28" s="5" t="str">
        <f t="shared" si="2"/>
        <v/>
      </c>
      <c r="K28" s="5" t="str">
        <f t="shared" si="3"/>
        <v/>
      </c>
      <c r="L28" s="5" t="str">
        <f t="shared" si="4"/>
        <v/>
      </c>
      <c r="M28" s="5" t="str">
        <f t="shared" si="5"/>
        <v/>
      </c>
    </row>
    <row r="29" spans="1:17" x14ac:dyDescent="0.25">
      <c r="C29" s="5">
        <v>16</v>
      </c>
      <c r="D29" s="7">
        <v>0.87499999999999978</v>
      </c>
      <c r="E29" s="7">
        <v>0.91666666666666641</v>
      </c>
      <c r="F29" s="10"/>
      <c r="G29" s="10"/>
      <c r="H29" s="5" t="str">
        <f t="shared" si="0"/>
        <v/>
      </c>
      <c r="I29" s="5" t="str">
        <f t="shared" si="1"/>
        <v/>
      </c>
      <c r="J29" s="5" t="str">
        <f t="shared" si="2"/>
        <v/>
      </c>
      <c r="K29" s="5" t="str">
        <f t="shared" si="3"/>
        <v/>
      </c>
      <c r="L29" s="5" t="str">
        <f t="shared" si="4"/>
        <v/>
      </c>
      <c r="M29" s="5" t="str">
        <f t="shared" si="5"/>
        <v/>
      </c>
    </row>
    <row r="30" spans="1:17" x14ac:dyDescent="0.25">
      <c r="A30" s="4" t="str">
        <f>IF(AND(J6&gt;=4,COUNTIF(M14:M29,"Yes")&gt;=8),"Yes","No")</f>
        <v>No</v>
      </c>
      <c r="B30" s="3" t="s">
        <v>20</v>
      </c>
      <c r="C30" s="41" t="s">
        <v>41</v>
      </c>
      <c r="D30" s="41"/>
      <c r="E30" s="41"/>
      <c r="F30" s="41"/>
      <c r="G30" s="41"/>
      <c r="H30" s="41"/>
      <c r="I30" s="41"/>
      <c r="J30" s="41"/>
      <c r="K30" s="41"/>
      <c r="L30" s="41"/>
      <c r="M30" s="41"/>
      <c r="N30" s="41"/>
      <c r="O30" s="41"/>
    </row>
    <row r="31" spans="1:17" x14ac:dyDescent="0.25">
      <c r="C31" s="41" t="s">
        <v>53</v>
      </c>
      <c r="D31" s="41"/>
      <c r="E31" s="41"/>
      <c r="F31" s="41"/>
      <c r="G31" s="41"/>
      <c r="H31" s="41"/>
      <c r="I31" s="41"/>
      <c r="J31" s="41"/>
      <c r="K31" s="41"/>
      <c r="L31" s="41"/>
      <c r="M31" s="41"/>
      <c r="N31" s="41"/>
      <c r="O31" s="41"/>
      <c r="Q31"/>
    </row>
    <row r="32" spans="1:17" ht="15.75" x14ac:dyDescent="0.25">
      <c r="A32" s="53" t="s">
        <v>43</v>
      </c>
      <c r="B32" s="53"/>
      <c r="C32" s="53"/>
      <c r="Q32"/>
    </row>
    <row r="33" spans="1:22" s="11" customFormat="1" x14ac:dyDescent="0.25">
      <c r="A33" s="6" t="s">
        <v>37</v>
      </c>
      <c r="B33" s="13"/>
      <c r="C33" s="51" t="s">
        <v>38</v>
      </c>
      <c r="D33" s="51"/>
      <c r="E33" s="51"/>
      <c r="F33" s="51"/>
      <c r="G33" s="51"/>
      <c r="H33" s="51"/>
      <c r="I33" s="51"/>
      <c r="J33" s="51"/>
      <c r="K33" s="51"/>
      <c r="L33" s="51"/>
      <c r="M33" s="51"/>
      <c r="N33" s="51"/>
      <c r="O33" s="51"/>
      <c r="Q33"/>
      <c r="R33"/>
      <c r="S33"/>
      <c r="T33"/>
      <c r="U33"/>
      <c r="V33"/>
    </row>
    <row r="34" spans="1:22" x14ac:dyDescent="0.25">
      <c r="A34" s="9" t="str">
        <f>IF(COUNTIF(D36:E39,"")=8,"",IF(OR(V35&gt;=3,V36&gt;=3,V37&gt;=3,V38&gt;=3,V39&gt;=3)*AND(MAX(Q37:Q40)-MIN(Q37:Q40)&lt;=1),"Yes","No"))</f>
        <v/>
      </c>
      <c r="B34" s="26">
        <v>1</v>
      </c>
      <c r="C34" s="30" t="s">
        <v>48</v>
      </c>
      <c r="R34" s="11" t="s">
        <v>50</v>
      </c>
      <c r="S34" s="11" t="s">
        <v>63</v>
      </c>
      <c r="T34" s="11" t="s">
        <v>73</v>
      </c>
      <c r="U34" s="11" t="s">
        <v>74</v>
      </c>
      <c r="V34" s="11" t="s">
        <v>75</v>
      </c>
    </row>
    <row r="35" spans="1:22" x14ac:dyDescent="0.25">
      <c r="C35" s="28" t="s">
        <v>62</v>
      </c>
      <c r="D35" s="52" t="s">
        <v>50</v>
      </c>
      <c r="E35" s="52"/>
      <c r="R35" s="11" t="s">
        <v>68</v>
      </c>
      <c r="S35" s="9">
        <v>1</v>
      </c>
      <c r="T35" s="9">
        <f>COUNTIF(Q37:Q40,S35)</f>
        <v>0</v>
      </c>
      <c r="U35" s="9">
        <f>COUNTIF($Q$37:$Q$40,S36)</f>
        <v>0</v>
      </c>
      <c r="V35" s="9">
        <f>T35+U35</f>
        <v>0</v>
      </c>
    </row>
    <row r="36" spans="1:22" x14ac:dyDescent="0.25">
      <c r="C36" s="29" t="s">
        <v>64</v>
      </c>
      <c r="D36" s="50"/>
      <c r="E36" s="50"/>
      <c r="Q36" s="38" t="s">
        <v>63</v>
      </c>
      <c r="R36" s="11" t="s">
        <v>69</v>
      </c>
      <c r="S36" s="9">
        <v>2</v>
      </c>
      <c r="T36" s="9">
        <f t="shared" ref="T36:T39" si="6">COUNTIF(F37:F40,S36)</f>
        <v>0</v>
      </c>
      <c r="U36" s="9">
        <f>COUNTIF($Q$37:$Q$40,S35)+COUNTIF($Q$37:$Q$40,S37)</f>
        <v>0</v>
      </c>
      <c r="V36" s="9">
        <f t="shared" ref="V36:V39" si="7">T36+U36</f>
        <v>0</v>
      </c>
    </row>
    <row r="37" spans="1:22" x14ac:dyDescent="0.25">
      <c r="C37" s="29" t="s">
        <v>65</v>
      </c>
      <c r="D37" s="50"/>
      <c r="E37" s="50"/>
      <c r="Q37" s="38" t="str">
        <f>IF(D36=$R$35,$S$35,IF(D36=$R$36,$S$36,IF(D36=$R$37,$S$37,IF(D36=$R$38,$S$38,IF(D36=$R$39,$S$39,"")))))</f>
        <v/>
      </c>
      <c r="R37" s="11" t="s">
        <v>70</v>
      </c>
      <c r="S37" s="9">
        <v>3</v>
      </c>
      <c r="T37" s="9">
        <f t="shared" si="6"/>
        <v>0</v>
      </c>
      <c r="U37" s="9">
        <f>COUNTIF($Q$37:$Q$40,S36)+COUNTIF($Q$37:$Q$40,S38)</f>
        <v>0</v>
      </c>
      <c r="V37" s="9">
        <f t="shared" si="7"/>
        <v>0</v>
      </c>
    </row>
    <row r="38" spans="1:22" x14ac:dyDescent="0.25">
      <c r="C38" s="29" t="s">
        <v>66</v>
      </c>
      <c r="D38" s="50"/>
      <c r="E38" s="50"/>
      <c r="Q38" s="38" t="str">
        <f>IF(D37=$R$35,$S$35,IF(D37=$R$36,$S$36,IF(D37=$R$37,$S$37,IF(D37=$R$38,$S$38,IF(D37=$R$39,$S$39,"")))))</f>
        <v/>
      </c>
      <c r="R38" s="11" t="s">
        <v>71</v>
      </c>
      <c r="S38" s="9">
        <v>4</v>
      </c>
      <c r="T38" s="9">
        <f t="shared" si="6"/>
        <v>0</v>
      </c>
      <c r="U38" s="9">
        <f>COUNTIF($Q$37:$Q$40,S37)+COUNTIF($Q$37:$Q$40,S39)</f>
        <v>0</v>
      </c>
      <c r="V38" s="9">
        <f t="shared" si="7"/>
        <v>0</v>
      </c>
    </row>
    <row r="39" spans="1:22" x14ac:dyDescent="0.25">
      <c r="C39" s="29" t="s">
        <v>67</v>
      </c>
      <c r="D39" s="50"/>
      <c r="E39" s="50"/>
      <c r="Q39" s="38" t="str">
        <f>IF(D38=$R$35,$S$35,IF(D38=$R$36,$S$36,IF(D38=$R$37,$S$37,IF(D38=$R$38,$S$38,IF(D38=$R$39,$S$39,"")))))</f>
        <v/>
      </c>
      <c r="R39" s="11" t="s">
        <v>72</v>
      </c>
      <c r="S39" s="9">
        <v>5</v>
      </c>
      <c r="T39" s="9">
        <f t="shared" si="6"/>
        <v>0</v>
      </c>
      <c r="U39" s="9">
        <f>COUNTIF($Q$37:$Q$40,S38)+COUNTIF($Q$37:$Q$40,S40)</f>
        <v>0</v>
      </c>
      <c r="V39" s="9">
        <f t="shared" si="7"/>
        <v>0</v>
      </c>
    </row>
    <row r="40" spans="1:22" x14ac:dyDescent="0.25">
      <c r="Q40" s="38" t="str">
        <f>IF(D39=$R$35,$S$35,IF(D39=$R$36,$S$36,IF(D39=$R$37,$S$37,IF(D39=$R$38,$S$38,IF(D39=$R$39,$S$39,"")))))</f>
        <v/>
      </c>
    </row>
    <row r="41" spans="1:22" x14ac:dyDescent="0.25">
      <c r="A41" s="9" t="str">
        <f>IF(AND(Q43="",Q44=""),"",IF(OR(Q43="Yes",Q44="Yes"),"Yes","No"))</f>
        <v/>
      </c>
      <c r="B41" s="26">
        <v>2</v>
      </c>
      <c r="C41" s="31" t="s">
        <v>76</v>
      </c>
    </row>
    <row r="42" spans="1:22" x14ac:dyDescent="0.25">
      <c r="C42" s="28" t="s">
        <v>62</v>
      </c>
      <c r="D42" s="52" t="s">
        <v>81</v>
      </c>
      <c r="E42" s="52"/>
      <c r="Q42" s="39" t="s">
        <v>85</v>
      </c>
    </row>
    <row r="43" spans="1:22" x14ac:dyDescent="0.25">
      <c r="C43" s="28" t="s">
        <v>77</v>
      </c>
      <c r="D43" s="49"/>
      <c r="E43" s="49"/>
      <c r="Q43" s="39" t="str">
        <f>IF(D43="","",IF(D43&gt;=0.7*MAX($D$45:$E$46),"Yes","No"))</f>
        <v/>
      </c>
    </row>
    <row r="44" spans="1:22" x14ac:dyDescent="0.25">
      <c r="C44" s="33" t="s">
        <v>78</v>
      </c>
      <c r="D44" s="49"/>
      <c r="E44" s="49"/>
      <c r="Q44" s="39" t="str">
        <f>IF(D44="","",IF(D44&gt;=0.7*MAX($D$45:$E$46),"Yes","No"))</f>
        <v/>
      </c>
    </row>
    <row r="45" spans="1:22" x14ac:dyDescent="0.25">
      <c r="C45" s="33" t="s">
        <v>79</v>
      </c>
      <c r="D45" s="49"/>
      <c r="E45" s="49"/>
    </row>
    <row r="46" spans="1:22" x14ac:dyDescent="0.25">
      <c r="C46" s="33" t="s">
        <v>80</v>
      </c>
      <c r="D46" s="49"/>
      <c r="E46" s="49"/>
    </row>
    <row r="48" spans="1:22" s="11" customFormat="1" x14ac:dyDescent="0.25">
      <c r="A48" s="9" t="str">
        <f>IF(AND(J49="",J50=""),"",IF(OR(J49&gt;4,J50="Yes"),"Yes","No"))</f>
        <v/>
      </c>
      <c r="B48" s="26">
        <v>3</v>
      </c>
      <c r="C48" s="30" t="s">
        <v>87</v>
      </c>
      <c r="Q48" s="39"/>
    </row>
    <row r="49" spans="1:15" x14ac:dyDescent="0.25">
      <c r="C49" s="11" t="s">
        <v>34</v>
      </c>
      <c r="D49" s="11"/>
      <c r="E49" s="11"/>
      <c r="F49" s="11"/>
      <c r="G49" s="11"/>
      <c r="H49" s="11"/>
      <c r="I49" s="11"/>
      <c r="J49" s="36" t="str">
        <f>IF(J6="","",J6)</f>
        <v/>
      </c>
    </row>
    <row r="50" spans="1:15" x14ac:dyDescent="0.25">
      <c r="C50" s="32" t="s">
        <v>93</v>
      </c>
      <c r="J50" s="36"/>
    </row>
    <row r="52" spans="1:15" x14ac:dyDescent="0.25">
      <c r="B52" s="26">
        <v>4</v>
      </c>
      <c r="C52" s="30" t="s">
        <v>88</v>
      </c>
    </row>
    <row r="53" spans="1:15" x14ac:dyDescent="0.25">
      <c r="C53" s="11" t="s">
        <v>86</v>
      </c>
    </row>
    <row r="55" spans="1:15" x14ac:dyDescent="0.25">
      <c r="A55" s="9" t="str">
        <f>IF(O56="","",IF(O56="Yes","No","Yes"))</f>
        <v/>
      </c>
      <c r="B55" s="26">
        <v>5</v>
      </c>
      <c r="C55" s="30" t="s">
        <v>89</v>
      </c>
    </row>
    <row r="56" spans="1:15" x14ac:dyDescent="0.25">
      <c r="C56" s="11" t="s">
        <v>90</v>
      </c>
      <c r="O56" s="36"/>
    </row>
    <row r="58" spans="1:15" x14ac:dyDescent="0.25">
      <c r="B58" s="26">
        <v>6</v>
      </c>
      <c r="C58" s="30" t="s">
        <v>91</v>
      </c>
    </row>
    <row r="59" spans="1:15" x14ac:dyDescent="0.25">
      <c r="C59" s="11" t="s">
        <v>92</v>
      </c>
    </row>
  </sheetData>
  <sheetProtection sheet="1" objects="1" scenarios="1" selectLockedCells="1"/>
  <mergeCells count="34">
    <mergeCell ref="H2:I2"/>
    <mergeCell ref="C30:O30"/>
    <mergeCell ref="C31:O31"/>
    <mergeCell ref="A1:O1"/>
    <mergeCell ref="E2:F2"/>
    <mergeCell ref="M12:M13"/>
    <mergeCell ref="K12:L13"/>
    <mergeCell ref="D8:O8"/>
    <mergeCell ref="D9:O9"/>
    <mergeCell ref="D10:O10"/>
    <mergeCell ref="C7:O7"/>
    <mergeCell ref="C4:O4"/>
    <mergeCell ref="C12:C13"/>
    <mergeCell ref="D12:D13"/>
    <mergeCell ref="F12:F13"/>
    <mergeCell ref="G12:G13"/>
    <mergeCell ref="C33:O33"/>
    <mergeCell ref="D42:E42"/>
    <mergeCell ref="D43:E43"/>
    <mergeCell ref="A3:C3"/>
    <mergeCell ref="A32:C32"/>
    <mergeCell ref="D35:E35"/>
    <mergeCell ref="D36:E36"/>
    <mergeCell ref="D37:E37"/>
    <mergeCell ref="H12:H13"/>
    <mergeCell ref="I12:I13"/>
    <mergeCell ref="J12:J13"/>
    <mergeCell ref="E12:E13"/>
    <mergeCell ref="C11:F11"/>
    <mergeCell ref="D44:E44"/>
    <mergeCell ref="D45:E45"/>
    <mergeCell ref="D46:E46"/>
    <mergeCell ref="D38:E38"/>
    <mergeCell ref="D39:E39"/>
  </mergeCells>
  <conditionalFormatting sqref="H14:M29 J2 G2 A5:A7 A30 A34 A48 A55">
    <cfRule type="containsText" dxfId="2" priority="20" operator="containsText" text="Yes">
      <formula>NOT(ISERROR(SEARCH("Yes",A2)))</formula>
    </cfRule>
  </conditionalFormatting>
  <conditionalFormatting sqref="E5 J6 G11 F14:G29 D43:E46 J49:J50 O56 D36:E39">
    <cfRule type="containsBlanks" dxfId="1" priority="19">
      <formula>LEN(TRIM(D5))=0</formula>
    </cfRule>
  </conditionalFormatting>
  <conditionalFormatting sqref="G2 J2 A5:A7 A30 A34 A48 A55">
    <cfRule type="containsText" dxfId="0" priority="13" operator="containsText" text="No">
      <formula>NOT(ISERROR(SEARCH("No",A2)))</formula>
    </cfRule>
  </conditionalFormatting>
  <dataValidations disablePrompts="1" count="2">
    <dataValidation type="list" allowBlank="1" showInputMessage="1" showErrorMessage="1" sqref="D36:E39" xr:uid="{00000000-0002-0000-0100-000000000000}">
      <formula1>Classification</formula1>
    </dataValidation>
    <dataValidation type="list" allowBlank="1" showInputMessage="1" showErrorMessage="1" sqref="E5 O56 J50" xr:uid="{00000000-0002-0000-0100-000001000000}">
      <formula1>Choice</formula1>
    </dataValidation>
  </dataValidations>
  <pageMargins left="0.7" right="0.7" top="0.75" bottom="0.75" header="0.3" footer="0.3"/>
  <ignoredErrors>
    <ignoredError sqref="C8:C10"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4F54288C657724180ED1312F00F45E4" ma:contentTypeVersion="1" ma:contentTypeDescription="Create a new document." ma:contentTypeScope="" ma:versionID="497c95b2368c8af117c8dcf77339d23a">
  <xsd:schema xmlns:xsd="http://www.w3.org/2001/XMLSchema" xmlns:xs="http://www.w3.org/2001/XMLSchema" xmlns:p="http://schemas.microsoft.com/office/2006/metadata/properties" xmlns:ns2="a8b72882-1d02-4704-8464-4e9c6e9dc531" targetNamespace="http://schemas.microsoft.com/office/2006/metadata/properties" ma:root="true" ma:fieldsID="bdba2612be67019c42ca9ed5b3324280" ns2:_="">
    <xsd:import namespace="a8b72882-1d02-4704-8464-4e9c6e9dc531"/>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b72882-1d02-4704-8464-4e9c6e9dc531"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04EA6A8-1572-4220-AAD3-74DD27164601}"/>
</file>

<file path=customXml/itemProps2.xml><?xml version="1.0" encoding="utf-8"?>
<ds:datastoreItem xmlns:ds="http://schemas.openxmlformats.org/officeDocument/2006/customXml" ds:itemID="{F4BF6A52-FDD4-4BCB-88D9-DF5B9CCE45EF}"/>
</file>

<file path=customXml/itemProps3.xml><?xml version="1.0" encoding="utf-8"?>
<ds:datastoreItem xmlns:ds="http://schemas.openxmlformats.org/officeDocument/2006/customXml" ds:itemID="{36760874-4FE5-4BDE-8E91-448BB8024B6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8</vt:i4>
      </vt:variant>
    </vt:vector>
  </HeadingPairs>
  <TitlesOfParts>
    <vt:vector size="10" baseType="lpstr">
      <vt:lpstr>Guidance</vt:lpstr>
      <vt:lpstr>Data</vt:lpstr>
      <vt:lpstr>Choice</vt:lpstr>
      <vt:lpstr>Classification</vt:lpstr>
      <vt:lpstr>Guidance!section2B07</vt:lpstr>
      <vt:lpstr>Guidance!section2B07_para01</vt:lpstr>
      <vt:lpstr>Guidance!section2B07_para02</vt:lpstr>
      <vt:lpstr>Guidance!section2B07_para03</vt:lpstr>
      <vt:lpstr>Guidance!section2B07_para04</vt:lpstr>
      <vt:lpstr>Guidance!section2B07_para05</vt:lpstr>
    </vt:vector>
  </TitlesOfParts>
  <Company>Wisconsin Department of Transportation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DOTKMS</dc:creator>
  <cp:lastModifiedBy>DOTKMS</cp:lastModifiedBy>
  <dcterms:created xsi:type="dcterms:W3CDTF">2015-01-05T19:49:51Z</dcterms:created>
  <dcterms:modified xsi:type="dcterms:W3CDTF">2021-07-13T21:22:36Z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0x01010084F54288C657724180ED1312F00F45E4</vt:lpwstr>
  </property>
</Properties>
</file>