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075" windowHeight="8730" activeTab="0"/>
  </bookViews>
  <sheets>
    <sheet name="warrant worksheet" sheetId="1" r:id="rId1"/>
    <sheet name="NOTES" sheetId="2" r:id="rId2"/>
    <sheet name="EXCEL FORMATTING NOTES" sheetId="3" r:id="rId3"/>
    <sheet name="EXAMPLE warrant worksheet" sheetId="4" r:id="rId4"/>
    <sheet name="EXAMPLE warrant worksheet (2)" sheetId="5" r:id="rId5"/>
    <sheet name="Sheet1" sheetId="6" r:id="rId6"/>
  </sheets>
  <definedNames>
    <definedName name="ADJ_exposure_factor_range" localSheetId="3">'EXAMPLE warrant worksheet'!$E$16:$E$29</definedName>
    <definedName name="ADJ_exposure_factor_range" localSheetId="4">'EXAMPLE warrant worksheet (2)'!$E$16:$E$29</definedName>
    <definedName name="ADJ_exposure_factor_range">'warrant worksheet'!$E$16:$E$29</definedName>
    <definedName name="EXCEL_FORMATTING_NOTES">'EXCEL FORMATTING NOTES'!$A$1:$C$8</definedName>
    <definedName name="exposure_factor_range" localSheetId="3">'EXAMPLE warrant worksheet'!$D$16:$D$29</definedName>
    <definedName name="exposure_factor_range" localSheetId="4">'EXAMPLE warrant worksheet (2)'!$D$16:$D$29</definedName>
    <definedName name="exposure_factor_range">'warrant worksheet'!$D$16:$D$29</definedName>
    <definedName name="information" localSheetId="3">'EXAMPLE warrant worksheet'!$C$1:$F$7,'EXAMPLE warrant worksheet'!$C$8,'EXAMPLE warrant worksheet'!$I$1,'EXAMPLE warrant worksheet'!$I$2:$I$7,'EXAMPLE warrant worksheet'!$K$6:$K$7,'EXAMPLE warrant worksheet'!$I$9,'EXAMPLE warrant worksheet'!$I$10,'EXAMPLE warrant worksheet'!$O$1,'EXAMPLE warrant worksheet'!$O$3,'EXAMPLE warrant worksheet'!$O$4,'EXAMPLE warrant worksheet'!$O$5,'EXAMPLE warrant worksheet'!$V$7:$V$10</definedName>
    <definedName name="information" localSheetId="4">'EXAMPLE warrant worksheet (2)'!$C$1:$F$7,'EXAMPLE warrant worksheet (2)'!$C$8,'EXAMPLE warrant worksheet (2)'!$I$1,'EXAMPLE warrant worksheet (2)'!$I$2:$I$7,'EXAMPLE warrant worksheet (2)'!$K$6:$K$7,'EXAMPLE warrant worksheet (2)'!$I$9,'EXAMPLE warrant worksheet (2)'!$I$10,'EXAMPLE warrant worksheet (2)'!$O$1,'EXAMPLE warrant worksheet (2)'!$O$3,'EXAMPLE warrant worksheet (2)'!$O$4,'EXAMPLE warrant worksheet (2)'!$O$5,'EXAMPLE warrant worksheet (2)'!$V$7:$V$10</definedName>
    <definedName name="information">'warrant worksheet'!$C$1:$F$7,'warrant worksheet'!$C$8,'warrant worksheet'!$I$1,'warrant worksheet'!$I$2:$I$7,'warrant worksheet'!$K$6:$K$7,'warrant worksheet'!$I$9,'warrant worksheet'!$I$10,'warrant worksheet'!$O$1,'warrant worksheet'!$O$3,'warrant worksheet'!$O$4,'warrant worksheet'!$O$5,'warrant worksheet'!$V$7:$V$10</definedName>
    <definedName name="input" localSheetId="3">'EXAMPLE warrant worksheet'!$G$16:$G$29,'EXAMPLE warrant worksheet'!$I$16:$Q$29</definedName>
    <definedName name="input" localSheetId="4">'EXAMPLE warrant worksheet (2)'!$G$16:$G$29,'EXAMPLE warrant worksheet (2)'!$I$16:$Q$29</definedName>
    <definedName name="input">'warrant worksheet'!$G$16:$G$29,'warrant worksheet'!$I$16:$Q$29</definedName>
    <definedName name="_xlnm.Print_Area" localSheetId="3">'EXAMPLE warrant worksheet'!$A$1:$V$39</definedName>
    <definedName name="_xlnm.Print_Area" localSheetId="4">'EXAMPLE warrant worksheet (2)'!$A$1:$V$39</definedName>
    <definedName name="_xlnm.Print_Area" localSheetId="2">'EXCEL FORMATTING NOTES'!$A$1:$C$8</definedName>
    <definedName name="_xlnm.Print_Area" localSheetId="1">'NOTES'!$A$1:$A$12</definedName>
    <definedName name="_xlnm.Print_Area" localSheetId="0">'warrant worksheet'!$A$1:$V$39</definedName>
    <definedName name="RANK_range" localSheetId="3">'EXAMPLE warrant worksheet'!$F$16:$F$29</definedName>
    <definedName name="RANK_range" localSheetId="4">'EXAMPLE warrant worksheet (2)'!$F$16:$F$29</definedName>
    <definedName name="RANK_range">'warrant worksheet'!$F$16:$F$29</definedName>
    <definedName name="summer_adj_factor">0.65</definedName>
    <definedName name="WARRANT_Table" localSheetId="3">'EXAMPLE warrant worksheet'!$J$34:$P$36</definedName>
    <definedName name="WARRANT_Table" localSheetId="4">'EXAMPLE warrant worksheet (2)'!$J$34:$P$36</definedName>
    <definedName name="WARRANT_Table">'warrant worksheet'!$J$34:$P$36</definedName>
    <definedName name="winter_adj_factor">0.35</definedName>
  </definedNames>
  <calcPr fullCalcOnLoad="1"/>
</workbook>
</file>

<file path=xl/sharedStrings.xml><?xml version="1.0" encoding="utf-8"?>
<sst xmlns="http://schemas.openxmlformats.org/spreadsheetml/2006/main" count="315" uniqueCount="123">
  <si>
    <t>Low Speed</t>
  </si>
  <si>
    <t>High Speed</t>
  </si>
  <si>
    <t>Disabled / Ped</t>
  </si>
  <si>
    <t>Equestrian</t>
  </si>
  <si>
    <t>Jogger/                Runner</t>
  </si>
  <si>
    <t>X Country Skiing</t>
  </si>
  <si>
    <t>Roller Blader</t>
  </si>
  <si>
    <t>Bicycle</t>
  </si>
  <si>
    <t>ATV</t>
  </si>
  <si>
    <t>Snowmobile</t>
  </si>
  <si>
    <t>other motorized vehicles</t>
  </si>
  <si>
    <t>From time</t>
  </si>
  <si>
    <t>to time</t>
  </si>
  <si>
    <t>Hour No.</t>
  </si>
  <si>
    <t>Road User Counts - cars, trucks, motorcycles</t>
  </si>
  <si>
    <t>Project ID</t>
  </si>
  <si>
    <t>Road Name</t>
  </si>
  <si>
    <t>County</t>
  </si>
  <si>
    <t>Trail Name</t>
  </si>
  <si>
    <t>Trail Owner</t>
  </si>
  <si>
    <t>Trail description</t>
  </si>
  <si>
    <t>Date of count</t>
  </si>
  <si>
    <t>Day of week</t>
  </si>
  <si>
    <t>Begin time</t>
  </si>
  <si>
    <t>End time</t>
  </si>
  <si>
    <t>(year)</t>
  </si>
  <si>
    <t>Road Description *</t>
  </si>
  <si>
    <t>* e.g. 2-lane roadway ; or 4-lane divided roadway ; or 4-lane undivided roadway</t>
  </si>
  <si>
    <t>Posted speed (mph)</t>
  </si>
  <si>
    <t>Lane width (ft)</t>
  </si>
  <si>
    <t>Shoulder width (ft)</t>
  </si>
  <si>
    <t>Median width (ft)</t>
  </si>
  <si>
    <t>Trail width (ft)</t>
  </si>
  <si>
    <t>SUMMARY</t>
  </si>
  <si>
    <t>Percent of overall trail use</t>
  </si>
  <si>
    <t>TOTALS</t>
  </si>
  <si>
    <t xml:space="preserve">Trail Use: </t>
  </si>
  <si>
    <t xml:space="preserve">Highest exposure factor: </t>
  </si>
  <si>
    <t xml:space="preserve">Trail speed: </t>
  </si>
  <si>
    <t xml:space="preserve">4th Highest exposure factor: </t>
  </si>
  <si>
    <t xml:space="preserve">Controlling: </t>
  </si>
  <si>
    <t>DOES NOT MEET WISDOT WARRANTS</t>
  </si>
  <si>
    <t>MAY BE JUSTIFIED</t>
  </si>
  <si>
    <t>MEETS WISDOT WARRANTS</t>
  </si>
  <si>
    <t>NM</t>
  </si>
  <si>
    <t>M</t>
  </si>
  <si>
    <t>HIGHEST EXPOSURE FACTOR</t>
  </si>
  <si>
    <t>4TH HIGHEST EXPOSURE FACTOR</t>
  </si>
  <si>
    <t>GRADE SEPARATION WARRANT</t>
  </si>
  <si>
    <t>Grade separation Warrant</t>
  </si>
  <si>
    <t>weather cond.</t>
  </si>
  <si>
    <t>Project type</t>
  </si>
  <si>
    <t>road ADT (design year)</t>
  </si>
  <si>
    <t>road ADT (current)</t>
  </si>
  <si>
    <t>Traffic counts to use for determining grade separation warrants</t>
  </si>
  <si>
    <t>Estimated yearly rate of growth for trail traffic (%)</t>
  </si>
  <si>
    <t>road ADT (count year)</t>
  </si>
  <si>
    <t>interpolated</t>
  </si>
  <si>
    <t>Rails-to-Trails? (Y or N)</t>
  </si>
  <si>
    <t>RANK of ADJ. Exposure factors</t>
  </si>
  <si>
    <t>(1) ACTUAL COUNTS  (UNADJ)</t>
  </si>
  <si>
    <t>(2) ADJUSTED</t>
  </si>
  <si>
    <t>(3) Trail User Counts (ACTUAL)</t>
  </si>
  <si>
    <t>(5)  Hourly total - all trail users (ADJ.)</t>
  </si>
  <si>
    <t>(6) Overall Trail Use (based on UNADJ. Counts)</t>
  </si>
  <si>
    <t>non-motorized</t>
  </si>
  <si>
    <t>motorized</t>
  </si>
  <si>
    <t>NOTES</t>
  </si>
  <si>
    <t>EXCEL FORMATTING NOTES</t>
  </si>
  <si>
    <t>Make sure that time and date cells are properly formatted</t>
  </si>
  <si>
    <r>
      <t>Enter information in orange and pink cells (</t>
    </r>
    <r>
      <rPr>
        <b/>
        <sz val="12"/>
        <rFont val="Arial"/>
        <family val="2"/>
      </rPr>
      <t>pink cells are required</t>
    </r>
    <r>
      <rPr>
        <sz val="12"/>
        <rFont val="Arial"/>
        <family val="2"/>
      </rPr>
      <t>) - these cells are un-protected</t>
    </r>
  </si>
  <si>
    <t>Enter counts in yellow cells - these cells are un-protected</t>
  </si>
  <si>
    <t>Computation cells are green or gray - these cells are protected</t>
  </si>
  <si>
    <t>Summary cells are blue - these cells are protected</t>
  </si>
  <si>
    <r>
      <t>ACTUAL UNADJUSTED (</t>
    </r>
    <r>
      <rPr>
        <b/>
        <sz val="12"/>
        <rFont val="Arial"/>
        <family val="2"/>
      </rPr>
      <t>enter Y or N</t>
    </r>
    <r>
      <rPr>
        <sz val="12"/>
        <rFont val="Arial"/>
        <family val="2"/>
      </rPr>
      <t>)</t>
    </r>
  </si>
  <si>
    <r>
      <t>DESIGN YEAR - ADJUST counts to reflect estimated traffic growth (</t>
    </r>
    <r>
      <rPr>
        <b/>
        <sz val="12"/>
        <rFont val="Arial"/>
        <family val="2"/>
      </rPr>
      <t>enter Y or N</t>
    </r>
    <r>
      <rPr>
        <sz val="12"/>
        <rFont val="Arial"/>
        <family val="2"/>
      </rPr>
      <t>)</t>
    </r>
  </si>
  <si>
    <t>UNADJ. Exposure factor (col. 7 x col. 18 / 1000)</t>
  </si>
  <si>
    <t>ADJ. Exposure factor (col. 8 x col. 19 / 1000)</t>
  </si>
  <si>
    <t>(4)  Hourly total - all trail users (UNADJ.) (sum col.'s 9 - 17)</t>
  </si>
  <si>
    <t>Low Speed (sum col.'s 9-11)</t>
  </si>
  <si>
    <t>Medium Speed (sum col.'s 12-14)</t>
  </si>
  <si>
    <t>High Speed (sum col.'s 15-17)</t>
  </si>
  <si>
    <t>Low Speed (non-motorized)</t>
  </si>
  <si>
    <t>Medium Speed (non-motorized)</t>
  </si>
  <si>
    <t>High Speed (motorized)</t>
  </si>
  <si>
    <t>Crossing Location</t>
  </si>
  <si>
    <t>1000-00-00</t>
  </si>
  <si>
    <t>USH 00</t>
  </si>
  <si>
    <t>Dane</t>
  </si>
  <si>
    <t>re-surface</t>
  </si>
  <si>
    <t xml:space="preserve">Greenway </t>
  </si>
  <si>
    <t>DNR</t>
  </si>
  <si>
    <t>2 mi. west of CTH OO</t>
  </si>
  <si>
    <t>N</t>
  </si>
  <si>
    <t xml:space="preserve">2-lane asphalt </t>
  </si>
  <si>
    <t>NA</t>
  </si>
  <si>
    <t>Y</t>
  </si>
  <si>
    <t>USE Proposed Design values for roadway</t>
  </si>
  <si>
    <t>asphalt bike / ped trail</t>
  </si>
  <si>
    <t>Non-Motorized Use</t>
  </si>
  <si>
    <t/>
  </si>
  <si>
    <t>70-degrees, sunny, no-wind all-day</t>
  </si>
  <si>
    <t>STH 00</t>
  </si>
  <si>
    <t>Washburn</t>
  </si>
  <si>
    <t>reconstruct</t>
  </si>
  <si>
    <t>Washburn County</t>
  </si>
  <si>
    <t>arrow way</t>
  </si>
  <si>
    <t>150 ft west of Red River</t>
  </si>
  <si>
    <t>2-lane asphalt</t>
  </si>
  <si>
    <t>Snow mobile</t>
  </si>
  <si>
    <t>15 degrees, cloudy, no wind</t>
  </si>
  <si>
    <t>Motorized Use</t>
  </si>
  <si>
    <t>Define the appropriate (average) time period to take the counts.</t>
  </si>
  <si>
    <t>TRAFFIC COUNTS</t>
  </si>
  <si>
    <r>
      <t xml:space="preserve">A.  </t>
    </r>
    <r>
      <rPr>
        <u val="single"/>
        <sz val="12"/>
        <rFont val="Arial"/>
        <family val="2"/>
      </rPr>
      <t>Summer Use Trails</t>
    </r>
    <r>
      <rPr>
        <sz val="12"/>
        <rFont val="Arial"/>
        <family val="2"/>
      </rPr>
      <t>:  Take an average weekend day count between Memorial Day and Labor Day (no holiday times or special events).  Take a minimum of one 14 hour period count between 6am to 8pm under appropriate weather conditions (i.e., not raining).  Consult with the DNR, municipalities, district traffic section, and others as appropriate to determine when to take the count.  The count should be taken as if done for a traffic signal.</t>
    </r>
  </si>
  <si>
    <r>
      <t xml:space="preserve">B.  </t>
    </r>
    <r>
      <rPr>
        <u val="single"/>
        <sz val="12"/>
        <rFont val="Arial"/>
        <family val="2"/>
      </rPr>
      <t>Winter Use Trails</t>
    </r>
    <r>
      <rPr>
        <sz val="12"/>
        <rFont val="Arial"/>
        <family val="2"/>
      </rPr>
      <t>:  Take an average weekend day count between December 1st and April 1st (no holiday times or special events).  Take a minimum of one 14 hour count between 10am to 2am under appropriate weather conditions and weather year.  Determine how long the trail was in use or officially open for snowmobiles during the last 5 year period.  Consult with the DNR, municipalities, district traffic section, and others as appropriate to determine when to take the count.  The count should be taken as if done for a traffic signal.</t>
    </r>
  </si>
  <si>
    <r>
      <t xml:space="preserve">(1)  Enter road user hourly counts in this column [Col. </t>
    </r>
    <r>
      <rPr>
        <b/>
        <sz val="12"/>
        <color indexed="10"/>
        <rFont val="Arial"/>
        <family val="2"/>
      </rPr>
      <t>7</t>
    </r>
    <r>
      <rPr>
        <sz val="12"/>
        <rFont val="Arial"/>
        <family val="2"/>
      </rPr>
      <t>]</t>
    </r>
  </si>
  <si>
    <r>
      <t xml:space="preserve">(2)  Adjust Road User hourly counts so that they are the same percentage of design year ADT as they are of count year ADT [Col. </t>
    </r>
    <r>
      <rPr>
        <b/>
        <sz val="12"/>
        <color indexed="10"/>
        <rFont val="Arial"/>
        <family val="2"/>
      </rPr>
      <t>8</t>
    </r>
    <r>
      <rPr>
        <sz val="12"/>
        <rFont val="Arial"/>
        <family val="2"/>
      </rPr>
      <t>]</t>
    </r>
  </si>
  <si>
    <r>
      <t xml:space="preserve">(3)  Enter trail user hourly counts in these columns [Col.'s </t>
    </r>
    <r>
      <rPr>
        <b/>
        <sz val="12"/>
        <color indexed="10"/>
        <rFont val="Arial"/>
        <family val="2"/>
      </rPr>
      <t>9</t>
    </r>
    <r>
      <rPr>
        <sz val="12"/>
        <rFont val="Arial"/>
        <family val="2"/>
      </rPr>
      <t xml:space="preserve"> - </t>
    </r>
    <r>
      <rPr>
        <b/>
        <sz val="12"/>
        <color indexed="10"/>
        <rFont val="Arial"/>
        <family val="2"/>
      </rPr>
      <t>17</t>
    </r>
    <r>
      <rPr>
        <sz val="12"/>
        <rFont val="Arial"/>
        <family val="2"/>
      </rPr>
      <t>]</t>
    </r>
  </si>
  <si>
    <r>
      <t xml:space="preserve">(4)  Seasonal representative average daily count.  This should be representative of normal usage on a typical day.  Do not use counts from special events. [Col. </t>
    </r>
    <r>
      <rPr>
        <b/>
        <sz val="12"/>
        <color indexed="10"/>
        <rFont val="Arial"/>
        <family val="2"/>
      </rPr>
      <t>18</t>
    </r>
    <r>
      <rPr>
        <sz val="12"/>
        <rFont val="Arial"/>
        <family val="2"/>
      </rPr>
      <t>]</t>
    </r>
  </si>
  <si>
    <r>
      <t xml:space="preserve">(5)  Adjust trail user hourly counts by applying the estimated yearly rate of growth for trail traffic. [Col. </t>
    </r>
    <r>
      <rPr>
        <b/>
        <sz val="12"/>
        <color indexed="10"/>
        <rFont val="Arial"/>
        <family val="2"/>
      </rPr>
      <t>19</t>
    </r>
    <r>
      <rPr>
        <sz val="12"/>
        <rFont val="Arial"/>
        <family val="2"/>
      </rPr>
      <t>]</t>
    </r>
  </si>
  <si>
    <r>
      <t xml:space="preserve">(6)  The overall trail use is calculated by adding all trail uses within each trail use category (low, medium and high speed).  The following thresholds determine the trail class for the at-grade crossing </t>
    </r>
    <r>
      <rPr>
        <strike/>
        <sz val="12"/>
        <rFont val="Arial"/>
        <family val="2"/>
      </rPr>
      <t xml:space="preserve">sight distance matrix </t>
    </r>
    <r>
      <rPr>
        <sz val="12"/>
        <rFont val="Arial"/>
        <family val="2"/>
      </rPr>
      <t xml:space="preserve">[Col.'s </t>
    </r>
    <r>
      <rPr>
        <b/>
        <sz val="12"/>
        <color indexed="10"/>
        <rFont val="Arial"/>
        <family val="2"/>
      </rPr>
      <t>20-22</t>
    </r>
    <r>
      <rPr>
        <sz val="12"/>
        <rFont val="Arial"/>
        <family val="2"/>
      </rPr>
      <t>]: 
  If more than 85% of the trial use is high speed, the trail is classified as HIGH SPEED, and trail use is MOTORIZED. ;       
  If more than 15% of the trail use is low speed, the trail is classified as LOW SPEED, and trail use is NON-MOTORIZED. ;       
  If neither of the above thresholds are met, the trail is classified as MEDIUM SPEED, and trail use is NON-MOTORIZED.</t>
    </r>
  </si>
  <si>
    <t>Enter a "Y" in only one of these cells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</si>
</sst>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mmmm\ d\,\ yyyy"/>
    <numFmt numFmtId="166" formatCode="dddd"/>
    <numFmt numFmtId="167" formatCode="_(* #,##0.0_);_(* \(#,##0.0\);_(* &quot;-&quot;??_);_(@_)"/>
    <numFmt numFmtId="168" formatCode="_(* #,##0_);_(* \(#,##0\);_(* &quot;-&quot;??_);_(@_)"/>
    <numFmt numFmtId="169" formatCode="_(* #,##0.000_);_(* \(#,##0.000\);_(* &quot;-&quot;??_);_(@_)"/>
    <numFmt numFmtId="170" formatCode="_(* #,##0.0000_);_(* \(#,##0.0000\);_(* &quot;-&quot;??_);_(@_)"/>
    <numFmt numFmtId="171" formatCode="m/d/yy\ h:mm\ AM/PM"/>
    <numFmt numFmtId="172" formatCode="0.0%"/>
    <numFmt numFmtId="173" formatCode="0.0"/>
    <numFmt numFmtId="174" formatCode="0.00_);\(0.00\)"/>
    <numFmt numFmtId="175" formatCode="0.0_);\(0.0\)"/>
    <numFmt numFmtId="176" formatCode="0_);\(0\)"/>
    <numFmt numFmtId="177" formatCode="0.00;[Red]0.00"/>
    <numFmt numFmtId="178" formatCode="0.0;[Red]0.0"/>
    <numFmt numFmtId="179" formatCode="0;[Red]0"/>
    <numFmt numFmtId="180" formatCode="&quot;Yes&quot;;&quot;Yes&quot;;&quot;No&quot;"/>
    <numFmt numFmtId="181" formatCode="&quot;True&quot;;&quot;True&quot;;&quot;False&quot;"/>
    <numFmt numFmtId="182" formatCode="&quot;On&quot;;&quot;On&quot;;&quot;Off&quot;"/>
  </numFmts>
  <fonts count="50">
    <font>
      <sz val="10"/>
      <name val="Arial"/>
      <family val="0"/>
    </font>
    <font>
      <b/>
      <sz val="10"/>
      <name val="Arial"/>
      <family val="0"/>
    </font>
    <font>
      <i/>
      <sz val="10"/>
      <name val="Arial"/>
      <family val="0"/>
    </font>
    <font>
      <b/>
      <i/>
      <sz val="10"/>
      <name val="Arial"/>
      <family val="0"/>
    </font>
    <font>
      <sz val="9"/>
      <name val="Arial"/>
      <family val="2"/>
    </font>
    <font>
      <sz val="12"/>
      <name val="Arial"/>
      <family val="2"/>
    </font>
    <font>
      <b/>
      <sz val="12"/>
      <name val="Arial"/>
      <family val="2"/>
    </font>
    <font>
      <b/>
      <u val="single"/>
      <sz val="12"/>
      <name val="Arial"/>
      <family val="2"/>
    </font>
    <font>
      <u val="single"/>
      <sz val="7.5"/>
      <color indexed="12"/>
      <name val="Arial"/>
      <family val="0"/>
    </font>
    <font>
      <u val="single"/>
      <sz val="7.5"/>
      <color indexed="36"/>
      <name val="Arial"/>
      <family val="0"/>
    </font>
    <font>
      <b/>
      <u val="single"/>
      <sz val="10"/>
      <name val="Arial"/>
      <family val="2"/>
    </font>
    <font>
      <i/>
      <sz val="12"/>
      <name val="Arial"/>
      <family val="2"/>
    </font>
    <font>
      <u val="single"/>
      <sz val="12"/>
      <name val="Arial"/>
      <family val="2"/>
    </font>
    <font>
      <strike/>
      <sz val="12"/>
      <name val="Arial"/>
      <family val="2"/>
    </font>
    <font>
      <b/>
      <sz val="12"/>
      <color indexed="10"/>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style="hair"/>
    </border>
    <border>
      <left style="hair"/>
      <right style="medium"/>
      <top style="thin"/>
      <bottom style="hair"/>
    </border>
    <border>
      <left style="medium"/>
      <right style="hair"/>
      <top style="thin"/>
      <bottom style="double"/>
    </border>
    <border>
      <left style="hair"/>
      <right style="medium"/>
      <top style="thin"/>
      <bottom style="double"/>
    </border>
    <border>
      <left>
        <color indexed="63"/>
      </left>
      <right>
        <color indexed="63"/>
      </right>
      <top>
        <color indexed="63"/>
      </top>
      <bottom style="double"/>
    </border>
    <border>
      <left style="hair"/>
      <right>
        <color indexed="63"/>
      </right>
      <top>
        <color indexed="63"/>
      </top>
      <bottom style="double"/>
    </border>
    <border>
      <left style="thin"/>
      <right>
        <color indexed="63"/>
      </right>
      <top>
        <color indexed="63"/>
      </top>
      <bottom style="double"/>
    </border>
    <border>
      <left style="thin"/>
      <right style="hair"/>
      <top style="hair"/>
      <bottom style="double"/>
    </border>
    <border>
      <left style="hair"/>
      <right style="hair"/>
      <top style="hair"/>
      <bottom style="double"/>
    </border>
    <border>
      <left style="medium"/>
      <right>
        <color indexed="63"/>
      </right>
      <top>
        <color indexed="63"/>
      </top>
      <bottom style="double"/>
    </border>
    <border>
      <left style="hair"/>
      <right style="medium"/>
      <top>
        <color indexed="63"/>
      </top>
      <bottom style="double"/>
    </border>
    <border>
      <left style="thin"/>
      <right>
        <color indexed="63"/>
      </right>
      <top style="hair"/>
      <bottom style="medium"/>
    </border>
    <border>
      <left style="thin"/>
      <right style="thin"/>
      <top style="hair"/>
      <bottom style="medium"/>
    </border>
    <border>
      <left style="medium"/>
      <right>
        <color indexed="63"/>
      </right>
      <top style="medium"/>
      <bottom>
        <color indexed="63"/>
      </bottom>
    </border>
    <border>
      <left style="medium"/>
      <right style="hair"/>
      <top>
        <color indexed="63"/>
      </top>
      <bottom style="hair"/>
    </border>
    <border>
      <left style="hair"/>
      <right style="medium"/>
      <top>
        <color indexed="63"/>
      </top>
      <bottom style="hair"/>
    </border>
    <border>
      <left style="hair"/>
      <right>
        <color indexed="63"/>
      </right>
      <top>
        <color indexed="63"/>
      </top>
      <bottom style="hair"/>
    </border>
    <border>
      <left style="medium"/>
      <right>
        <color indexed="63"/>
      </right>
      <top>
        <color indexed="63"/>
      </top>
      <bottom style="hair"/>
    </border>
    <border>
      <left style="thin"/>
      <right style="medium"/>
      <top>
        <color indexed="63"/>
      </top>
      <bottom style="hair"/>
    </border>
    <border>
      <left style="medium"/>
      <right style="hair"/>
      <top style="hair"/>
      <bottom style="medium"/>
    </border>
    <border>
      <left>
        <color indexed="63"/>
      </left>
      <right>
        <color indexed="63"/>
      </right>
      <top style="hair"/>
      <bottom>
        <color indexed="63"/>
      </bottom>
    </border>
    <border>
      <left style="hair"/>
      <right>
        <color indexed="63"/>
      </right>
      <top style="hair"/>
      <bottom>
        <color indexed="63"/>
      </bottom>
    </border>
    <border>
      <left style="thin"/>
      <right>
        <color indexed="63"/>
      </right>
      <top style="hair"/>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thick"/>
      <top style="thick"/>
      <bottom style="medium"/>
    </border>
    <border>
      <left style="thick"/>
      <right style="thick"/>
      <top style="thick"/>
      <bottom style="medium"/>
    </border>
    <border>
      <left style="thick"/>
      <right>
        <color indexed="63"/>
      </right>
      <top style="thick"/>
      <bottom>
        <color indexed="63"/>
      </bottom>
    </border>
    <border>
      <left style="medium"/>
      <right style="medium"/>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thin"/>
      <bottom style="hair"/>
    </border>
    <border>
      <left style="hair"/>
      <right style="hair"/>
      <top style="thin"/>
      <bottom style="hair"/>
    </border>
    <border>
      <left>
        <color indexed="63"/>
      </left>
      <right>
        <color indexed="63"/>
      </right>
      <top style="thin"/>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double"/>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double"/>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9">
    <xf numFmtId="0" fontId="0" fillId="0" borderId="0" xfId="0" applyAlignment="1">
      <alignment/>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left"/>
    </xf>
    <xf numFmtId="0" fontId="4" fillId="0" borderId="0" xfId="0" applyFont="1" applyBorder="1" applyAlignment="1">
      <alignment horizontal="center" vertical="center" wrapText="1"/>
    </xf>
    <xf numFmtId="0" fontId="0" fillId="0" borderId="0" xfId="0" applyAlignment="1">
      <alignment/>
    </xf>
    <xf numFmtId="0" fontId="5" fillId="0" borderId="0" xfId="0" applyFont="1" applyBorder="1" applyAlignment="1">
      <alignment vertical="center"/>
    </xf>
    <xf numFmtId="0" fontId="0" fillId="0" borderId="0" xfId="0" applyBorder="1" applyAlignment="1">
      <alignment horizontal="left" vertical="top" wrapText="1"/>
    </xf>
    <xf numFmtId="0" fontId="5" fillId="0" borderId="10" xfId="0" applyFont="1" applyBorder="1" applyAlignment="1">
      <alignment vertical="center"/>
    </xf>
    <xf numFmtId="0" fontId="4" fillId="33" borderId="0" xfId="0" applyFont="1" applyFill="1" applyBorder="1" applyAlignment="1">
      <alignment vertical="center"/>
    </xf>
    <xf numFmtId="43" fontId="0" fillId="0" borderId="11" xfId="42" applyFont="1" applyBorder="1" applyAlignment="1">
      <alignment horizontal="left" wrapText="1"/>
    </xf>
    <xf numFmtId="0" fontId="4" fillId="0" borderId="0" xfId="0" applyNumberFormat="1" applyFont="1" applyBorder="1" applyAlignment="1">
      <alignment horizontal="center" vertical="center"/>
    </xf>
    <xf numFmtId="0" fontId="5" fillId="0" borderId="0" xfId="0" applyFont="1" applyAlignment="1">
      <alignment/>
    </xf>
    <xf numFmtId="0" fontId="5" fillId="0" borderId="0" xfId="0" applyFont="1" applyAlignment="1">
      <alignment horizontal="left"/>
    </xf>
    <xf numFmtId="0" fontId="4" fillId="0" borderId="0" xfId="0" applyFont="1" applyBorder="1" applyAlignment="1">
      <alignment horizontal="right"/>
    </xf>
    <xf numFmtId="0" fontId="5" fillId="33" borderId="12" xfId="0" applyFont="1" applyFill="1" applyBorder="1" applyAlignment="1">
      <alignment vertical="center"/>
    </xf>
    <xf numFmtId="0" fontId="5" fillId="33" borderId="11" xfId="0" applyFont="1" applyFill="1" applyBorder="1" applyAlignment="1">
      <alignment vertical="center"/>
    </xf>
    <xf numFmtId="0" fontId="0" fillId="34" borderId="13" xfId="0" applyFill="1" applyBorder="1" applyAlignment="1">
      <alignment/>
    </xf>
    <xf numFmtId="0" fontId="0" fillId="35" borderId="13" xfId="0" applyFill="1" applyBorder="1" applyAlignment="1">
      <alignment/>
    </xf>
    <xf numFmtId="0" fontId="7" fillId="0" borderId="0" xfId="0" applyFont="1" applyAlignment="1">
      <alignment horizontal="left" vertical="top" wrapText="1" indent="1"/>
    </xf>
    <xf numFmtId="0" fontId="5" fillId="0" borderId="0" xfId="0" applyFont="1" applyAlignment="1">
      <alignment horizontal="left" vertical="top" wrapText="1" indent="1"/>
    </xf>
    <xf numFmtId="0" fontId="7" fillId="0" borderId="0" xfId="0" applyFont="1" applyAlignment="1">
      <alignment horizontal="right" vertical="top" wrapText="1"/>
    </xf>
    <xf numFmtId="0" fontId="10" fillId="0" borderId="0" xfId="0" applyFont="1" applyAlignment="1">
      <alignment/>
    </xf>
    <xf numFmtId="0" fontId="0" fillId="36" borderId="14" xfId="0" applyFill="1" applyBorder="1" applyAlignment="1">
      <alignment/>
    </xf>
    <xf numFmtId="0" fontId="0" fillId="37" borderId="13" xfId="0" applyFill="1" applyBorder="1" applyAlignment="1">
      <alignment/>
    </xf>
    <xf numFmtId="0" fontId="0" fillId="38" borderId="13" xfId="0" applyFill="1" applyBorder="1" applyAlignment="1">
      <alignment/>
    </xf>
    <xf numFmtId="0" fontId="5" fillId="0" borderId="0" xfId="0" applyFont="1" applyFill="1" applyBorder="1" applyAlignment="1">
      <alignment horizontal="left"/>
    </xf>
    <xf numFmtId="0" fontId="0" fillId="39" borderId="13" xfId="0" applyFill="1" applyBorder="1" applyAlignment="1">
      <alignment/>
    </xf>
    <xf numFmtId="0" fontId="5" fillId="0" borderId="14" xfId="0" applyFont="1" applyBorder="1" applyAlignment="1">
      <alignment horizontal="right" vertical="center" wrapText="1"/>
    </xf>
    <xf numFmtId="0" fontId="5" fillId="35" borderId="13" xfId="0" applyFont="1" applyFill="1" applyBorder="1" applyAlignment="1" applyProtection="1">
      <alignment horizontal="left" vertical="center" wrapText="1"/>
      <protection locked="0"/>
    </xf>
    <xf numFmtId="0" fontId="5" fillId="35" borderId="15"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37" borderId="14" xfId="0" applyFont="1" applyFill="1" applyBorder="1" applyAlignment="1" applyProtection="1">
      <alignment horizontal="left" vertical="center" wrapText="1"/>
      <protection/>
    </xf>
    <xf numFmtId="0" fontId="11" fillId="0" borderId="0" xfId="0" applyFont="1" applyBorder="1" applyAlignment="1">
      <alignment horizontal="left"/>
    </xf>
    <xf numFmtId="0" fontId="5" fillId="0" borderId="16" xfId="0" applyFont="1" applyBorder="1" applyAlignment="1">
      <alignment horizontal="centerContinuous" vertical="center" wrapText="1"/>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wrapText="1"/>
    </xf>
    <xf numFmtId="0" fontId="5" fillId="0" borderId="18" xfId="0" applyFont="1" applyBorder="1" applyAlignment="1">
      <alignment horizontal="centerContinuous"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pplyProtection="1">
      <alignment horizontal="center" vertical="center" wrapText="1"/>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vertical="top" wrapText="1"/>
    </xf>
    <xf numFmtId="18" fontId="5" fillId="37" borderId="18" xfId="0" applyNumberFormat="1" applyFont="1" applyFill="1" applyBorder="1" applyAlignment="1">
      <alignment horizontal="center" vertical="center" wrapText="1"/>
    </xf>
    <xf numFmtId="18" fontId="5" fillId="37" borderId="29" xfId="0" applyNumberFormat="1" applyFont="1" applyFill="1" applyBorder="1" applyAlignment="1">
      <alignment horizontal="center" vertical="center" wrapText="1"/>
    </xf>
    <xf numFmtId="18" fontId="5" fillId="37" borderId="30" xfId="0" applyNumberFormat="1" applyFont="1" applyFill="1" applyBorder="1" applyAlignment="1">
      <alignment horizontal="center" vertical="center" wrapText="1"/>
    </xf>
    <xf numFmtId="179" fontId="5" fillId="0" borderId="13" xfId="0" applyNumberFormat="1" applyFont="1" applyBorder="1" applyAlignment="1">
      <alignment horizontal="center"/>
    </xf>
    <xf numFmtId="179" fontId="5" fillId="0" borderId="0" xfId="0" applyNumberFormat="1" applyFont="1" applyBorder="1" applyAlignment="1">
      <alignment/>
    </xf>
    <xf numFmtId="0" fontId="12" fillId="0" borderId="31" xfId="0" applyFont="1" applyBorder="1" applyAlignment="1">
      <alignment horizontal="left" vertical="center"/>
    </xf>
    <xf numFmtId="0" fontId="5" fillId="0" borderId="15" xfId="0" applyFont="1" applyBorder="1" applyAlignment="1">
      <alignment horizontal="right" vertical="center" wrapText="1"/>
    </xf>
    <xf numFmtId="0" fontId="5" fillId="0" borderId="0" xfId="0" applyFont="1" applyBorder="1" applyAlignment="1">
      <alignment horizontal="center" wrapText="1"/>
    </xf>
    <xf numFmtId="0" fontId="5" fillId="0" borderId="0" xfId="0" applyFont="1" applyBorder="1" applyAlignment="1">
      <alignment wrapText="1"/>
    </xf>
    <xf numFmtId="0" fontId="6" fillId="0" borderId="13" xfId="0" applyFont="1" applyBorder="1" applyAlignment="1">
      <alignment horizontal="center"/>
    </xf>
    <xf numFmtId="0" fontId="6" fillId="0" borderId="13" xfId="0" applyFont="1" applyBorder="1" applyAlignment="1">
      <alignment horizont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0" fillId="0" borderId="0" xfId="0" applyFont="1" applyBorder="1" applyAlignment="1">
      <alignment vertical="center"/>
    </xf>
    <xf numFmtId="1" fontId="14" fillId="38" borderId="18" xfId="0" applyNumberFormat="1" applyFont="1" applyFill="1" applyBorder="1" applyAlignment="1">
      <alignment horizontal="center" vertical="center" wrapText="1"/>
    </xf>
    <xf numFmtId="0" fontId="14" fillId="38" borderId="18" xfId="0" applyFont="1" applyFill="1" applyBorder="1" applyAlignment="1">
      <alignment horizontal="center" vertical="center" wrapText="1"/>
    </xf>
    <xf numFmtId="0" fontId="5" fillId="36" borderId="32" xfId="0" applyFont="1" applyFill="1" applyBorder="1" applyAlignment="1" applyProtection="1">
      <alignment horizontal="center" vertical="center" wrapText="1"/>
      <protection locked="0"/>
    </xf>
    <xf numFmtId="0" fontId="5" fillId="37" borderId="33"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locked="0"/>
    </xf>
    <xf numFmtId="0" fontId="5" fillId="36" borderId="34"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0" fontId="5" fillId="37" borderId="18"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36" xfId="0" applyFont="1" applyFill="1" applyBorder="1" applyAlignment="1">
      <alignment horizontal="center" vertical="center" wrapText="1"/>
    </xf>
    <xf numFmtId="1" fontId="14" fillId="38" borderId="30" xfId="0" applyNumberFormat="1" applyFont="1" applyFill="1" applyBorder="1" applyAlignment="1">
      <alignment horizontal="center" vertical="center" wrapText="1"/>
    </xf>
    <xf numFmtId="0" fontId="14" fillId="38" borderId="30" xfId="0" applyFont="1" applyFill="1" applyBorder="1" applyAlignment="1">
      <alignment horizontal="center" vertical="center" wrapText="1"/>
    </xf>
    <xf numFmtId="0" fontId="5" fillId="36" borderId="37"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wrapText="1"/>
      <protection locked="0"/>
    </xf>
    <xf numFmtId="0" fontId="5" fillId="36" borderId="39" xfId="0" applyFont="1" applyFill="1" applyBorder="1" applyAlignment="1" applyProtection="1">
      <alignment horizontal="center" vertical="center" wrapText="1"/>
      <protection locked="0"/>
    </xf>
    <xf numFmtId="0" fontId="5" fillId="36" borderId="40" xfId="0" applyFont="1" applyFill="1" applyBorder="1" applyAlignment="1" applyProtection="1">
      <alignment horizontal="center" vertical="center" wrapText="1"/>
      <protection locked="0"/>
    </xf>
    <xf numFmtId="0" fontId="5" fillId="37" borderId="41" xfId="0" applyFont="1" applyFill="1" applyBorder="1" applyAlignment="1">
      <alignment horizontal="center" vertical="center" wrapText="1"/>
    </xf>
    <xf numFmtId="0" fontId="5" fillId="37" borderId="42"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3" borderId="0" xfId="0" applyFont="1" applyFill="1" applyBorder="1" applyAlignment="1">
      <alignment vertical="center"/>
    </xf>
    <xf numFmtId="0" fontId="6" fillId="0" borderId="0" xfId="0" applyFont="1" applyBorder="1" applyAlignment="1">
      <alignment horizontal="right" vertical="center"/>
    </xf>
    <xf numFmtId="0" fontId="5" fillId="37" borderId="44" xfId="0" applyFont="1" applyFill="1" applyBorder="1" applyAlignment="1" applyProtection="1">
      <alignment horizontal="center" vertical="center" wrapText="1"/>
      <protection/>
    </xf>
    <xf numFmtId="0" fontId="5" fillId="37" borderId="45" xfId="0" applyFont="1" applyFill="1" applyBorder="1" applyAlignment="1" applyProtection="1">
      <alignment horizontal="center" vertical="center" wrapText="1"/>
      <protection/>
    </xf>
    <xf numFmtId="0" fontId="5" fillId="37" borderId="46" xfId="0" applyFont="1" applyFill="1" applyBorder="1" applyAlignment="1" applyProtection="1">
      <alignment horizontal="center" vertical="center" wrapText="1"/>
      <protection/>
    </xf>
    <xf numFmtId="0" fontId="5" fillId="37" borderId="47" xfId="0" applyFont="1" applyFill="1" applyBorder="1" applyAlignment="1" applyProtection="1">
      <alignment horizontal="center" vertical="center" wrapText="1"/>
      <protection/>
    </xf>
    <xf numFmtId="0" fontId="5" fillId="37" borderId="48" xfId="0"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10" fontId="6" fillId="38" borderId="49" xfId="59" applyNumberFormat="1" applyFont="1" applyFill="1" applyBorder="1" applyAlignment="1" applyProtection="1">
      <alignment horizontal="center" vertical="center" wrapText="1"/>
      <protection/>
    </xf>
    <xf numFmtId="0" fontId="6" fillId="34" borderId="50" xfId="0" applyFont="1" applyFill="1" applyBorder="1" applyAlignment="1" applyProtection="1">
      <alignment horizontal="center" vertical="center"/>
      <protection locked="0"/>
    </xf>
    <xf numFmtId="172" fontId="6" fillId="35" borderId="51" xfId="59" applyNumberFormat="1" applyFont="1" applyFill="1" applyBorder="1" applyAlignment="1" applyProtection="1">
      <alignment horizontal="center" vertical="center"/>
      <protection locked="0"/>
    </xf>
    <xf numFmtId="0" fontId="5" fillId="34" borderId="15" xfId="0" applyFont="1" applyFill="1" applyBorder="1" applyAlignment="1" applyProtection="1">
      <alignment horizontal="left" vertical="center" wrapText="1"/>
      <protection locked="0"/>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33" borderId="55" xfId="0" applyFont="1" applyFill="1" applyBorder="1" applyAlignment="1">
      <alignment/>
    </xf>
    <xf numFmtId="0" fontId="5" fillId="33" borderId="56" xfId="0" applyFont="1" applyFill="1" applyBorder="1" applyAlignment="1">
      <alignment/>
    </xf>
    <xf numFmtId="0" fontId="5" fillId="33" borderId="57" xfId="0" applyFont="1" applyFill="1" applyBorder="1" applyAlignment="1">
      <alignment/>
    </xf>
    <xf numFmtId="0" fontId="5" fillId="33" borderId="58" xfId="0" applyFont="1" applyFill="1" applyBorder="1" applyAlignment="1">
      <alignment/>
    </xf>
    <xf numFmtId="0" fontId="5" fillId="0" borderId="0" xfId="0" applyFont="1" applyAlignment="1">
      <alignment wrapText="1"/>
    </xf>
    <xf numFmtId="0" fontId="7" fillId="0" borderId="0" xfId="0" applyFont="1" applyAlignment="1">
      <alignment/>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9" xfId="0" applyFont="1" applyBorder="1" applyAlignment="1">
      <alignment horizontal="center" vertical="center" wrapText="1"/>
    </xf>
    <xf numFmtId="0" fontId="15" fillId="0" borderId="31"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61" xfId="0" applyFont="1" applyBorder="1" applyAlignment="1">
      <alignment vertical="center" wrapText="1"/>
    </xf>
    <xf numFmtId="0" fontId="15" fillId="0" borderId="0" xfId="0" applyFont="1" applyBorder="1" applyAlignment="1">
      <alignment vertical="center" wrapText="1"/>
    </xf>
    <xf numFmtId="0" fontId="15" fillId="0" borderId="56" xfId="0" applyFont="1" applyBorder="1" applyAlignment="1">
      <alignment vertical="center" wrapText="1"/>
    </xf>
    <xf numFmtId="0" fontId="15" fillId="0" borderId="41" xfId="0" applyFont="1" applyBorder="1" applyAlignment="1">
      <alignment vertical="center" wrapText="1"/>
    </xf>
    <xf numFmtId="0" fontId="15" fillId="0" borderId="62" xfId="0" applyFont="1" applyBorder="1" applyAlignment="1">
      <alignment vertical="center" wrapText="1"/>
    </xf>
    <xf numFmtId="0" fontId="15" fillId="0" borderId="63" xfId="0" applyFont="1" applyBorder="1" applyAlignment="1">
      <alignment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left" vertical="center" wrapText="1"/>
    </xf>
    <xf numFmtId="0" fontId="5" fillId="0" borderId="13"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39" borderId="13" xfId="0" applyFont="1" applyFill="1" applyBorder="1" applyAlignment="1">
      <alignment horizontal="center" vertical="center"/>
    </xf>
    <xf numFmtId="0" fontId="5" fillId="39" borderId="50"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50" xfId="0" applyFont="1" applyFill="1" applyBorder="1" applyAlignment="1">
      <alignment horizontal="center" vertical="center" wrapText="1"/>
    </xf>
    <xf numFmtId="0" fontId="5" fillId="39" borderId="68" xfId="0" applyFont="1" applyFill="1" applyBorder="1" applyAlignment="1">
      <alignment horizontal="center" vertical="center"/>
    </xf>
    <xf numFmtId="0" fontId="5" fillId="39" borderId="51" xfId="0" applyFont="1" applyFill="1" applyBorder="1" applyAlignment="1">
      <alignment horizontal="center" vertical="center"/>
    </xf>
    <xf numFmtId="0" fontId="5" fillId="39" borderId="72" xfId="0" applyFont="1" applyFill="1" applyBorder="1" applyAlignment="1">
      <alignment horizontal="center" vertical="center"/>
    </xf>
    <xf numFmtId="0" fontId="5" fillId="39" borderId="79" xfId="0" applyFont="1" applyFill="1" applyBorder="1" applyAlignment="1">
      <alignment horizontal="center" vertical="center"/>
    </xf>
    <xf numFmtId="0" fontId="5" fillId="0" borderId="66" xfId="0" applyFont="1" applyBorder="1" applyAlignment="1">
      <alignment horizontal="right" vertical="center" wrapText="1"/>
    </xf>
    <xf numFmtId="0" fontId="5" fillId="0" borderId="13" xfId="0" applyFont="1" applyBorder="1" applyAlignment="1">
      <alignment horizontal="right" vertical="center" wrapText="1"/>
    </xf>
    <xf numFmtId="0" fontId="5" fillId="0" borderId="80" xfId="0" applyFont="1" applyBorder="1" applyAlignment="1">
      <alignment horizontal="right" vertical="center" wrapText="1"/>
    </xf>
    <xf numFmtId="0" fontId="5" fillId="0" borderId="15" xfId="0" applyFont="1" applyBorder="1" applyAlignment="1">
      <alignment horizontal="right" vertical="center" wrapText="1"/>
    </xf>
    <xf numFmtId="0" fontId="5" fillId="0" borderId="73" xfId="0" applyFont="1" applyBorder="1" applyAlignment="1">
      <alignment horizontal="right" vertical="center"/>
    </xf>
    <xf numFmtId="0" fontId="5" fillId="0" borderId="13" xfId="0" applyFont="1" applyBorder="1" applyAlignment="1">
      <alignment horizontal="right" vertical="center"/>
    </xf>
    <xf numFmtId="0" fontId="5" fillId="39" borderId="13" xfId="0" applyFont="1" applyFill="1" applyBorder="1" applyAlignment="1">
      <alignment horizont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66" xfId="0" applyFont="1" applyBorder="1" applyAlignment="1">
      <alignment horizontal="left" vertical="center"/>
    </xf>
    <xf numFmtId="0" fontId="5" fillId="0" borderId="13" xfId="0" applyFont="1" applyBorder="1" applyAlignment="1">
      <alignment horizontal="left" vertical="center"/>
    </xf>
    <xf numFmtId="0" fontId="5" fillId="0" borderId="69"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6" fillId="34" borderId="85" xfId="0" applyFont="1" applyFill="1" applyBorder="1" applyAlignment="1" applyProtection="1">
      <alignment horizontal="center" vertical="center"/>
      <protection locked="0"/>
    </xf>
    <xf numFmtId="0" fontId="6" fillId="34" borderId="86" xfId="0" applyFont="1" applyFill="1" applyBorder="1" applyAlignment="1" applyProtection="1">
      <alignment horizontal="center" vertical="center"/>
      <protection locked="0"/>
    </xf>
    <xf numFmtId="0" fontId="5" fillId="35" borderId="13" xfId="0" applyFont="1" applyFill="1" applyBorder="1" applyAlignment="1" applyProtection="1">
      <alignment horizontal="left" vertical="center" wrapText="1"/>
      <protection locked="0"/>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73" xfId="0" applyFont="1" applyBorder="1" applyAlignment="1">
      <alignment horizontal="right" vertical="center" wrapText="1"/>
    </xf>
    <xf numFmtId="0" fontId="5" fillId="35" borderId="72" xfId="0" applyFont="1" applyFill="1" applyBorder="1" applyAlignment="1" applyProtection="1">
      <alignment horizontal="left" vertical="center" wrapText="1"/>
      <protection locked="0"/>
    </xf>
    <xf numFmtId="0" fontId="5" fillId="35" borderId="79" xfId="0" applyFont="1" applyFill="1" applyBorder="1" applyAlignment="1" applyProtection="1">
      <alignment horizontal="left" vertical="center" wrapText="1"/>
      <protection locked="0"/>
    </xf>
    <xf numFmtId="0" fontId="5" fillId="35" borderId="73" xfId="0" applyFont="1" applyFill="1" applyBorder="1" applyAlignment="1" applyProtection="1">
      <alignment horizontal="left" vertical="center" wrapText="1"/>
      <protection locked="0"/>
    </xf>
    <xf numFmtId="0" fontId="5" fillId="0" borderId="89" xfId="0" applyFont="1" applyBorder="1" applyAlignment="1">
      <alignment horizontal="right" vertical="center" wrapText="1"/>
    </xf>
    <xf numFmtId="0" fontId="5" fillId="0" borderId="14" xfId="0" applyFont="1" applyBorder="1" applyAlignment="1">
      <alignment horizontal="right" vertical="center" wrapText="1"/>
    </xf>
    <xf numFmtId="0" fontId="5" fillId="0" borderId="79" xfId="0" applyFont="1" applyBorder="1" applyAlignment="1">
      <alignment horizontal="left" vertical="center" wrapText="1"/>
    </xf>
    <xf numFmtId="165" fontId="5" fillId="34" borderId="13" xfId="0" applyNumberFormat="1" applyFont="1" applyFill="1" applyBorder="1" applyAlignment="1" applyProtection="1">
      <alignment horizontal="left" vertical="center" wrapText="1"/>
      <protection locked="0"/>
    </xf>
    <xf numFmtId="0" fontId="5" fillId="34" borderId="13" xfId="0" applyFont="1" applyFill="1" applyBorder="1" applyAlignment="1" applyProtection="1">
      <alignment vertical="center"/>
      <protection locked="0"/>
    </xf>
    <xf numFmtId="166" fontId="5" fillId="37" borderId="13" xfId="0" applyNumberFormat="1" applyFont="1" applyFill="1" applyBorder="1" applyAlignment="1" applyProtection="1">
      <alignment horizontal="left" vertical="center" wrapText="1"/>
      <protection/>
    </xf>
    <xf numFmtId="0" fontId="5" fillId="0" borderId="13" xfId="0" applyFont="1" applyBorder="1" applyAlignment="1">
      <alignment vertical="center"/>
    </xf>
    <xf numFmtId="18" fontId="5" fillId="34" borderId="13" xfId="0" applyNumberFormat="1" applyFont="1" applyFill="1" applyBorder="1" applyAlignment="1" applyProtection="1">
      <alignment horizontal="left" vertical="center" wrapText="1"/>
      <protection locked="0"/>
    </xf>
    <xf numFmtId="18" fontId="5" fillId="35" borderId="13" xfId="0" applyNumberFormat="1" applyFont="1" applyFill="1" applyBorder="1" applyAlignment="1" applyProtection="1">
      <alignment horizontal="left" vertical="center" wrapText="1"/>
      <protection locked="0"/>
    </xf>
    <xf numFmtId="0" fontId="5" fillId="0" borderId="13" xfId="0" applyFont="1" applyBorder="1" applyAlignment="1" applyProtection="1">
      <alignment vertical="center"/>
      <protection locked="0"/>
    </xf>
    <xf numFmtId="0" fontId="6" fillId="0" borderId="72" xfId="0" applyFont="1" applyBorder="1" applyAlignment="1">
      <alignment horizontal="left" wrapText="1"/>
    </xf>
    <xf numFmtId="0" fontId="6" fillId="0" borderId="79" xfId="0" applyFont="1" applyBorder="1" applyAlignment="1">
      <alignment horizontal="left" wrapText="1"/>
    </xf>
    <xf numFmtId="0" fontId="6" fillId="0" borderId="73" xfId="0" applyFont="1" applyBorder="1" applyAlignment="1">
      <alignment horizontal="left" wrapText="1"/>
    </xf>
    <xf numFmtId="0" fontId="5" fillId="0" borderId="67" xfId="0" applyFont="1" applyBorder="1" applyAlignment="1">
      <alignment horizontal="right" vertical="center" wrapText="1"/>
    </xf>
    <xf numFmtId="0" fontId="5" fillId="0" borderId="68" xfId="0" applyFont="1" applyBorder="1" applyAlignment="1">
      <alignment horizontal="right" vertical="center" wrapText="1"/>
    </xf>
    <xf numFmtId="0" fontId="5" fillId="0" borderId="90" xfId="0" applyFont="1" applyBorder="1" applyAlignment="1">
      <alignment horizontal="right" vertical="center" wrapText="1"/>
    </xf>
    <xf numFmtId="0" fontId="5" fillId="39" borderId="68" xfId="0" applyFont="1" applyFill="1" applyBorder="1" applyAlignment="1">
      <alignment horizontal="center"/>
    </xf>
    <xf numFmtId="0" fontId="5" fillId="0" borderId="91" xfId="0" applyFont="1" applyBorder="1" applyAlignment="1">
      <alignment horizontal="center" wrapText="1"/>
    </xf>
    <xf numFmtId="0" fontId="5" fillId="0" borderId="92" xfId="0" applyFont="1" applyBorder="1" applyAlignment="1">
      <alignment horizontal="center" wrapText="1"/>
    </xf>
    <xf numFmtId="0" fontId="5" fillId="0" borderId="66" xfId="0" applyFont="1" applyBorder="1" applyAlignment="1">
      <alignment horizontal="right" vertical="center"/>
    </xf>
    <xf numFmtId="0" fontId="6" fillId="0" borderId="9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8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22"/>
      </font>
    </dxf>
    <dxf>
      <font>
        <color indexed="42"/>
      </font>
    </dxf>
    <dxf>
      <font>
        <color indexed="22"/>
      </font>
    </dxf>
    <dxf>
      <font>
        <color indexed="42"/>
      </font>
    </dxf>
    <dxf>
      <font>
        <color indexed="22"/>
      </font>
    </dxf>
    <dxf>
      <font>
        <color indexed="4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48"/>
  <sheetViews>
    <sheetView showGridLines="0" tabSelected="1" zoomScale="55" zoomScaleNormal="55" zoomScalePageLayoutView="0" workbookViewId="0" topLeftCell="A1">
      <selection activeCell="C6" sqref="C6:F6"/>
    </sheetView>
  </sheetViews>
  <sheetFormatPr defaultColWidth="9.140625" defaultRowHeight="12.75"/>
  <cols>
    <col min="1" max="1" width="8.7109375" style="5" customWidth="1"/>
    <col min="2" max="2" width="12.57421875" style="6" customWidth="1"/>
    <col min="3" max="3" width="12.140625" style="6" customWidth="1"/>
    <col min="4" max="5" width="11.421875" style="7" customWidth="1"/>
    <col min="6" max="6" width="12.140625" style="7" customWidth="1"/>
    <col min="7" max="7" width="12.57421875" style="6" customWidth="1"/>
    <col min="8" max="8" width="14.8515625" style="6" customWidth="1"/>
    <col min="9" max="9" width="12.57421875" style="7" customWidth="1"/>
    <col min="10" max="10" width="13.00390625" style="7" customWidth="1"/>
    <col min="11" max="11" width="9.421875" style="7" customWidth="1"/>
    <col min="12" max="12" width="11.140625" style="7" customWidth="1"/>
    <col min="13" max="13" width="9.421875" style="7" customWidth="1"/>
    <col min="14" max="14" width="9.140625" style="7" customWidth="1"/>
    <col min="15" max="15" width="9.7109375" style="7" customWidth="1"/>
    <col min="16" max="16" width="12.140625" style="7" bestFit="1" customWidth="1"/>
    <col min="17" max="17" width="14.8515625" style="7" customWidth="1"/>
    <col min="18" max="18" width="12.00390625" style="7" customWidth="1"/>
    <col min="19" max="19" width="10.8515625" style="7" customWidth="1"/>
    <col min="20" max="21" width="12.28125" style="5" customWidth="1"/>
    <col min="22" max="22" width="13.28125" style="5" customWidth="1"/>
    <col min="23" max="16384" width="9.140625" style="4" customWidth="1"/>
  </cols>
  <sheetData>
    <row r="1" spans="1:22" s="3" customFormat="1" ht="21" customHeight="1">
      <c r="A1" s="154" t="s">
        <v>15</v>
      </c>
      <c r="B1" s="155"/>
      <c r="C1" s="166"/>
      <c r="D1" s="166"/>
      <c r="E1" s="166"/>
      <c r="F1" s="166"/>
      <c r="G1" s="132" t="s">
        <v>26</v>
      </c>
      <c r="H1" s="133"/>
      <c r="I1" s="170"/>
      <c r="J1" s="171"/>
      <c r="K1" s="171"/>
      <c r="L1" s="172"/>
      <c r="M1" s="132" t="s">
        <v>21</v>
      </c>
      <c r="N1" s="133"/>
      <c r="O1" s="176"/>
      <c r="P1" s="177"/>
      <c r="R1" s="9"/>
      <c r="S1" s="9"/>
      <c r="U1" s="16"/>
      <c r="V1" s="2"/>
    </row>
    <row r="2" spans="1:22" s="3" customFormat="1" ht="21" customHeight="1">
      <c r="A2" s="154" t="s">
        <v>16</v>
      </c>
      <c r="B2" s="155"/>
      <c r="C2" s="166"/>
      <c r="D2" s="166"/>
      <c r="E2" s="166"/>
      <c r="F2" s="166"/>
      <c r="G2" s="132" t="s">
        <v>29</v>
      </c>
      <c r="H2" s="133"/>
      <c r="I2" s="35"/>
      <c r="J2" s="193" t="s">
        <v>97</v>
      </c>
      <c r="K2" s="194"/>
      <c r="L2" s="101"/>
      <c r="M2" s="132" t="s">
        <v>22</v>
      </c>
      <c r="N2" s="133"/>
      <c r="O2" s="178">
        <f>IF(ISBLANK(O1)=TRUE,"",O1)</f>
      </c>
      <c r="P2" s="179"/>
      <c r="R2" s="9"/>
      <c r="S2" s="9"/>
      <c r="T2" s="2"/>
      <c r="U2" s="2"/>
      <c r="V2" s="2"/>
    </row>
    <row r="3" spans="1:22" s="3" customFormat="1" ht="21" customHeight="1">
      <c r="A3" s="154" t="s">
        <v>17</v>
      </c>
      <c r="B3" s="155"/>
      <c r="C3" s="166"/>
      <c r="D3" s="166"/>
      <c r="E3" s="166"/>
      <c r="F3" s="166"/>
      <c r="G3" s="132" t="s">
        <v>30</v>
      </c>
      <c r="H3" s="133"/>
      <c r="I3" s="34"/>
      <c r="J3" s="195"/>
      <c r="K3" s="196"/>
      <c r="L3" s="102"/>
      <c r="M3" s="132" t="s">
        <v>23</v>
      </c>
      <c r="N3" s="133"/>
      <c r="O3" s="180"/>
      <c r="P3" s="177"/>
      <c r="R3" s="9"/>
      <c r="S3" s="9"/>
      <c r="T3" s="2"/>
      <c r="U3" s="2"/>
      <c r="V3" s="2"/>
    </row>
    <row r="4" spans="1:22" s="3" customFormat="1" ht="21" customHeight="1">
      <c r="A4" s="154" t="s">
        <v>51</v>
      </c>
      <c r="B4" s="155"/>
      <c r="C4" s="166"/>
      <c r="D4" s="166"/>
      <c r="E4" s="166"/>
      <c r="F4" s="166"/>
      <c r="G4" s="132" t="s">
        <v>31</v>
      </c>
      <c r="H4" s="133"/>
      <c r="I4" s="34"/>
      <c r="J4" s="195"/>
      <c r="K4" s="196"/>
      <c r="L4" s="102"/>
      <c r="M4" s="132" t="s">
        <v>24</v>
      </c>
      <c r="N4" s="133"/>
      <c r="O4" s="181"/>
      <c r="P4" s="182"/>
      <c r="V4" s="2"/>
    </row>
    <row r="5" spans="1:22" s="3" customFormat="1" ht="21" customHeight="1" thickBot="1">
      <c r="A5" s="154" t="s">
        <v>18</v>
      </c>
      <c r="B5" s="155"/>
      <c r="C5" s="166"/>
      <c r="D5" s="166"/>
      <c r="E5" s="166"/>
      <c r="F5" s="166"/>
      <c r="G5" s="132" t="s">
        <v>28</v>
      </c>
      <c r="H5" s="133"/>
      <c r="I5" s="36"/>
      <c r="J5" s="197"/>
      <c r="K5" s="198"/>
      <c r="L5" s="103"/>
      <c r="M5" s="132" t="s">
        <v>50</v>
      </c>
      <c r="N5" s="133"/>
      <c r="O5" s="166"/>
      <c r="P5" s="166"/>
      <c r="Q5" s="166"/>
      <c r="R5" s="166"/>
      <c r="S5" s="166"/>
      <c r="V5" s="2"/>
    </row>
    <row r="6" spans="1:22" s="3" customFormat="1" ht="21" customHeight="1" thickBot="1">
      <c r="A6" s="154" t="s">
        <v>19</v>
      </c>
      <c r="B6" s="155"/>
      <c r="C6" s="166"/>
      <c r="D6" s="166"/>
      <c r="E6" s="166"/>
      <c r="F6" s="166"/>
      <c r="G6" s="132" t="s">
        <v>53</v>
      </c>
      <c r="H6" s="133"/>
      <c r="I6" s="36"/>
      <c r="J6" s="61" t="s">
        <v>25</v>
      </c>
      <c r="K6" s="100"/>
      <c r="N6" s="9"/>
      <c r="O6"/>
      <c r="P6"/>
      <c r="Q6" s="160" t="s">
        <v>54</v>
      </c>
      <c r="R6" s="161"/>
      <c r="S6" s="161"/>
      <c r="T6" s="162"/>
      <c r="U6" s="162"/>
      <c r="V6" s="163"/>
    </row>
    <row r="7" spans="1:25" s="3" customFormat="1" ht="21" customHeight="1">
      <c r="A7" s="154" t="s">
        <v>85</v>
      </c>
      <c r="B7" s="155"/>
      <c r="C7" s="166"/>
      <c r="D7" s="166"/>
      <c r="E7" s="166"/>
      <c r="F7" s="166"/>
      <c r="G7" s="132" t="s">
        <v>52</v>
      </c>
      <c r="H7" s="133"/>
      <c r="I7" s="37"/>
      <c r="J7" s="33" t="s">
        <v>25</v>
      </c>
      <c r="K7" s="37"/>
      <c r="N7" s="9"/>
      <c r="O7" s="9"/>
      <c r="P7" s="9"/>
      <c r="Q7" s="158" t="s">
        <v>74</v>
      </c>
      <c r="R7" s="159"/>
      <c r="S7" s="159"/>
      <c r="T7" s="159"/>
      <c r="U7" s="159"/>
      <c r="V7" s="98"/>
      <c r="W7" s="113" t="s">
        <v>122</v>
      </c>
      <c r="X7" s="114"/>
      <c r="Y7" s="115"/>
    </row>
    <row r="8" spans="1:25" s="3" customFormat="1" ht="21" customHeight="1">
      <c r="A8" s="125" t="s">
        <v>58</v>
      </c>
      <c r="B8" s="125"/>
      <c r="C8" s="166"/>
      <c r="D8" s="9"/>
      <c r="E8" s="9"/>
      <c r="F8" s="9"/>
      <c r="G8" s="132" t="s">
        <v>56</v>
      </c>
      <c r="H8" s="133"/>
      <c r="I8" s="38">
        <f>IF(K6=K7,I6,(((K8-K6)/(K7-K6))*(I7-I6))+I6)</f>
        <v>0</v>
      </c>
      <c r="J8" s="33" t="s">
        <v>25</v>
      </c>
      <c r="K8" s="38">
        <f>IF(ISBLANK(O1)=TRUE,"",YEAR(O1))</f>
      </c>
      <c r="L8" s="68" t="s">
        <v>57</v>
      </c>
      <c r="Q8" s="124" t="s">
        <v>75</v>
      </c>
      <c r="R8" s="125"/>
      <c r="S8" s="125"/>
      <c r="T8" s="125"/>
      <c r="U8" s="125"/>
      <c r="V8" s="164"/>
      <c r="W8" s="116"/>
      <c r="X8" s="117"/>
      <c r="Y8" s="118"/>
    </row>
    <row r="9" spans="1:25" s="3" customFormat="1" ht="21" customHeight="1" thickBot="1">
      <c r="A9" s="148"/>
      <c r="B9" s="125"/>
      <c r="C9" s="166"/>
      <c r="D9" s="9"/>
      <c r="E9" s="9"/>
      <c r="F9" s="9"/>
      <c r="G9" s="132" t="s">
        <v>20</v>
      </c>
      <c r="H9" s="133"/>
      <c r="I9" s="166"/>
      <c r="J9" s="166"/>
      <c r="K9" s="166"/>
      <c r="L9" s="166"/>
      <c r="M9" s="166"/>
      <c r="N9" s="166"/>
      <c r="Q9" s="124"/>
      <c r="R9" s="125"/>
      <c r="S9" s="125"/>
      <c r="T9" s="125"/>
      <c r="U9" s="125"/>
      <c r="V9" s="165"/>
      <c r="W9" s="119"/>
      <c r="X9" s="120"/>
      <c r="Y9" s="121"/>
    </row>
    <row r="10" spans="1:22" ht="21" customHeight="1" thickBot="1">
      <c r="A10" s="19"/>
      <c r="G10" s="125" t="s">
        <v>32</v>
      </c>
      <c r="H10" s="125"/>
      <c r="I10" s="34"/>
      <c r="J10" s="4"/>
      <c r="K10" s="4"/>
      <c r="L10" s="4"/>
      <c r="M10" s="4"/>
      <c r="N10" s="4"/>
      <c r="O10" s="4"/>
      <c r="P10" s="4"/>
      <c r="Q10" s="126" t="s">
        <v>55</v>
      </c>
      <c r="R10" s="127"/>
      <c r="S10" s="127"/>
      <c r="T10" s="127"/>
      <c r="U10" s="127"/>
      <c r="V10" s="99"/>
    </row>
    <row r="11" ht="18.75" customHeight="1">
      <c r="H11" s="39" t="s">
        <v>27</v>
      </c>
    </row>
    <row r="12" spans="1:22" s="59" customFormat="1" ht="15">
      <c r="A12" s="58">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row>
    <row r="13" spans="1:22" s="11" customFormat="1" ht="30.75" customHeight="1">
      <c r="A13" s="122" t="s">
        <v>13</v>
      </c>
      <c r="B13" s="167" t="s">
        <v>11</v>
      </c>
      <c r="C13" s="156" t="s">
        <v>12</v>
      </c>
      <c r="D13" s="122" t="s">
        <v>76</v>
      </c>
      <c r="E13" s="122" t="s">
        <v>77</v>
      </c>
      <c r="F13" s="122" t="s">
        <v>59</v>
      </c>
      <c r="G13" s="128" t="s">
        <v>14</v>
      </c>
      <c r="H13" s="129"/>
      <c r="I13" s="40" t="s">
        <v>62</v>
      </c>
      <c r="J13" s="41"/>
      <c r="K13" s="41"/>
      <c r="L13" s="41"/>
      <c r="M13" s="41"/>
      <c r="N13" s="41"/>
      <c r="O13" s="41"/>
      <c r="P13" s="41"/>
      <c r="Q13" s="41"/>
      <c r="R13" s="156" t="s">
        <v>78</v>
      </c>
      <c r="S13" s="156" t="s">
        <v>63</v>
      </c>
      <c r="T13" s="134" t="s">
        <v>64</v>
      </c>
      <c r="U13" s="135"/>
      <c r="V13" s="136"/>
    </row>
    <row r="14" spans="1:22" s="11" customFormat="1" ht="30">
      <c r="A14" s="122"/>
      <c r="B14" s="167"/>
      <c r="C14" s="156"/>
      <c r="D14" s="122"/>
      <c r="E14" s="122"/>
      <c r="F14" s="122"/>
      <c r="G14" s="130"/>
      <c r="H14" s="131"/>
      <c r="I14" s="42" t="s">
        <v>82</v>
      </c>
      <c r="J14" s="42"/>
      <c r="K14" s="42"/>
      <c r="L14" s="43" t="s">
        <v>83</v>
      </c>
      <c r="M14" s="42"/>
      <c r="N14" s="42"/>
      <c r="O14" s="43" t="s">
        <v>84</v>
      </c>
      <c r="P14" s="42"/>
      <c r="Q14" s="42"/>
      <c r="R14" s="156"/>
      <c r="S14" s="156"/>
      <c r="T14" s="137" t="s">
        <v>65</v>
      </c>
      <c r="U14" s="138"/>
      <c r="V14" s="44" t="s">
        <v>66</v>
      </c>
    </row>
    <row r="15" spans="1:22" s="54" customFormat="1" ht="75.75" customHeight="1" thickBot="1">
      <c r="A15" s="123"/>
      <c r="B15" s="168"/>
      <c r="C15" s="157"/>
      <c r="D15" s="123"/>
      <c r="E15" s="123"/>
      <c r="F15" s="123"/>
      <c r="G15" s="45" t="s">
        <v>60</v>
      </c>
      <c r="H15" s="46" t="s">
        <v>61</v>
      </c>
      <c r="I15" s="47" t="s">
        <v>2</v>
      </c>
      <c r="J15" s="48" t="s">
        <v>3</v>
      </c>
      <c r="K15" s="48" t="s">
        <v>4</v>
      </c>
      <c r="L15" s="49" t="s">
        <v>5</v>
      </c>
      <c r="M15" s="48" t="s">
        <v>6</v>
      </c>
      <c r="N15" s="48" t="s">
        <v>7</v>
      </c>
      <c r="O15" s="50" t="s">
        <v>8</v>
      </c>
      <c r="P15" s="51" t="s">
        <v>10</v>
      </c>
      <c r="Q15" s="48" t="s">
        <v>9</v>
      </c>
      <c r="R15" s="157"/>
      <c r="S15" s="157"/>
      <c r="T15" s="52" t="s">
        <v>79</v>
      </c>
      <c r="U15" s="48" t="s">
        <v>80</v>
      </c>
      <c r="V15" s="53" t="s">
        <v>81</v>
      </c>
    </row>
    <row r="16" spans="1:30" s="3" customFormat="1" ht="21" customHeight="1" thickTop="1">
      <c r="A16" s="95">
        <v>1</v>
      </c>
      <c r="B16" s="55">
        <f>IF(ISBLANK(O3),"",O3)</f>
      </c>
      <c r="C16" s="55">
        <f aca="true" t="shared" si="0" ref="C16:C29">IF(ISBLANK($O$3),"",B16+1/24)</f>
      </c>
      <c r="D16" s="69">
        <f>ROUNDUP((G16*R16/1000),0)</f>
        <v>0</v>
      </c>
      <c r="E16" s="69">
        <f>ROUNDUP((H16*S16/1000),0)</f>
        <v>0</v>
      </c>
      <c r="F16" s="70">
        <f>IF(SUM(ADJ_exposure_factor_range)=0,0,RANK(E16,ADJ_exposure_factor_range,0))</f>
        <v>0</v>
      </c>
      <c r="G16" s="71"/>
      <c r="H16" s="72">
        <f>IF(G$30=0,0,IF($K$6=$K$7,G16,IF(AND(LEFT($V$7,1)="Y",LEFT($V$8,1)&lt;&gt;"Y"),G16,IF(AND(LEFT($V$8,1)="Y",LEFT($V$7,1)&lt;&gt;"Y"),ROUND(G16/I$8*I$7,0),"error"))))</f>
        <v>0</v>
      </c>
      <c r="I16" s="73"/>
      <c r="J16" s="74"/>
      <c r="K16" s="74"/>
      <c r="L16" s="75"/>
      <c r="M16" s="74"/>
      <c r="N16" s="74"/>
      <c r="O16" s="75"/>
      <c r="P16" s="74"/>
      <c r="Q16" s="74"/>
      <c r="R16" s="76">
        <f aca="true" t="shared" si="1" ref="R16:R29">SUM(I16:Q16)</f>
        <v>0</v>
      </c>
      <c r="S16" s="76">
        <f aca="true" t="shared" si="2" ref="S16:S29">IF(R$30=0,0,IF(AND(LEFT($V$7,1)="Y",LEFT($V$8,1)&lt;&gt;"Y"),R16,IF(AND(LEFT($V$8,1)="Y",LEFT($V$7,1)&lt;&gt;"Y"),ABS(ROUND(FV($V$10,$K$7-$K$8,0,R16),0)),"error")))</f>
        <v>0</v>
      </c>
      <c r="T16" s="77">
        <f>SUM(I16:K16)</f>
        <v>0</v>
      </c>
      <c r="U16" s="76">
        <f>SUM(L16:N16)</f>
        <v>0</v>
      </c>
      <c r="V16" s="78">
        <f>SUM(O16:Q16)</f>
        <v>0</v>
      </c>
      <c r="Y16" s="1"/>
      <c r="Z16" s="1"/>
      <c r="AA16" s="1"/>
      <c r="AB16" s="1"/>
      <c r="AC16" s="1"/>
      <c r="AD16" s="1"/>
    </row>
    <row r="17" spans="1:30" s="3" customFormat="1" ht="21" customHeight="1">
      <c r="A17" s="95">
        <v>2</v>
      </c>
      <c r="B17" s="55">
        <f aca="true" t="shared" si="3" ref="B17:B29">IF(ISBLANK($O$3),"",B16+1/24)</f>
      </c>
      <c r="C17" s="55">
        <f t="shared" si="0"/>
      </c>
      <c r="D17" s="69">
        <f aca="true" t="shared" si="4" ref="D17:E29">ROUNDUP((G17*R17/1000),0)</f>
        <v>0</v>
      </c>
      <c r="E17" s="69">
        <f t="shared" si="4"/>
        <v>0</v>
      </c>
      <c r="F17" s="70">
        <f aca="true" t="shared" si="5" ref="F17:F29">IF(SUM(ADJ_exposure_factor_range)=0,0,RANK(E17,ADJ_exposure_factor_range,0))</f>
        <v>0</v>
      </c>
      <c r="G17" s="71"/>
      <c r="H17" s="72">
        <f aca="true" t="shared" si="6" ref="H17:H29">IF(G$30=0,0,IF($K$6=$K$7,G17,IF(AND(LEFT($V$7,1)="Y",LEFT($V$8,1)&lt;&gt;"Y"),G17,IF(AND(LEFT($V$8,1)="Y",LEFT($V$7,1)&lt;&gt;"Y"),ROUND(G17/I$8*I$7,0),"error"))))</f>
        <v>0</v>
      </c>
      <c r="I17" s="73"/>
      <c r="J17" s="74"/>
      <c r="K17" s="74"/>
      <c r="L17" s="75"/>
      <c r="M17" s="74"/>
      <c r="N17" s="74"/>
      <c r="O17" s="75"/>
      <c r="P17" s="74"/>
      <c r="Q17" s="74"/>
      <c r="R17" s="76">
        <f t="shared" si="1"/>
        <v>0</v>
      </c>
      <c r="S17" s="76">
        <f t="shared" si="2"/>
        <v>0</v>
      </c>
      <c r="T17" s="77">
        <f aca="true" t="shared" si="7" ref="T17:T29">SUM(I17:K17)</f>
        <v>0</v>
      </c>
      <c r="U17" s="76">
        <f aca="true" t="shared" si="8" ref="U17:U29">SUM(L17:N17)</f>
        <v>0</v>
      </c>
      <c r="V17" s="78">
        <f aca="true" t="shared" si="9" ref="V17:V29">SUM(O17:Q17)</f>
        <v>0</v>
      </c>
      <c r="Y17" s="1"/>
      <c r="Z17" s="1"/>
      <c r="AA17" s="1"/>
      <c r="AB17" s="1"/>
      <c r="AC17" s="1"/>
      <c r="AD17" s="1"/>
    </row>
    <row r="18" spans="1:30" s="3" customFormat="1" ht="21" customHeight="1">
      <c r="A18" s="95">
        <v>3</v>
      </c>
      <c r="B18" s="55">
        <f t="shared" si="3"/>
      </c>
      <c r="C18" s="55">
        <f t="shared" si="0"/>
      </c>
      <c r="D18" s="69">
        <f t="shared" si="4"/>
        <v>0</v>
      </c>
      <c r="E18" s="69">
        <f t="shared" si="4"/>
        <v>0</v>
      </c>
      <c r="F18" s="70">
        <f t="shared" si="5"/>
        <v>0</v>
      </c>
      <c r="G18" s="71"/>
      <c r="H18" s="72">
        <f t="shared" si="6"/>
        <v>0</v>
      </c>
      <c r="I18" s="73"/>
      <c r="J18" s="74"/>
      <c r="K18" s="74"/>
      <c r="L18" s="75"/>
      <c r="M18" s="74"/>
      <c r="N18" s="74"/>
      <c r="O18" s="75"/>
      <c r="P18" s="74"/>
      <c r="Q18" s="74"/>
      <c r="R18" s="76">
        <f t="shared" si="1"/>
        <v>0</v>
      </c>
      <c r="S18" s="76">
        <f t="shared" si="2"/>
        <v>0</v>
      </c>
      <c r="T18" s="77">
        <f t="shared" si="7"/>
        <v>0</v>
      </c>
      <c r="U18" s="76">
        <f t="shared" si="8"/>
        <v>0</v>
      </c>
      <c r="V18" s="78">
        <f t="shared" si="9"/>
        <v>0</v>
      </c>
      <c r="Y18" s="1"/>
      <c r="Z18" s="1"/>
      <c r="AA18" s="1"/>
      <c r="AB18" s="1"/>
      <c r="AC18" s="1"/>
      <c r="AD18" s="1"/>
    </row>
    <row r="19" spans="1:30" s="3" customFormat="1" ht="21" customHeight="1">
      <c r="A19" s="95">
        <v>4</v>
      </c>
      <c r="B19" s="55">
        <f t="shared" si="3"/>
      </c>
      <c r="C19" s="55">
        <f t="shared" si="0"/>
      </c>
      <c r="D19" s="69">
        <f t="shared" si="4"/>
        <v>0</v>
      </c>
      <c r="E19" s="69">
        <f t="shared" si="4"/>
        <v>0</v>
      </c>
      <c r="F19" s="70">
        <f t="shared" si="5"/>
        <v>0</v>
      </c>
      <c r="G19" s="71"/>
      <c r="H19" s="72">
        <f t="shared" si="6"/>
        <v>0</v>
      </c>
      <c r="I19" s="73"/>
      <c r="J19" s="74"/>
      <c r="K19" s="74"/>
      <c r="L19" s="75"/>
      <c r="M19" s="74"/>
      <c r="N19" s="74"/>
      <c r="O19" s="75"/>
      <c r="P19" s="74"/>
      <c r="Q19" s="74"/>
      <c r="R19" s="76">
        <f t="shared" si="1"/>
        <v>0</v>
      </c>
      <c r="S19" s="76">
        <f t="shared" si="2"/>
        <v>0</v>
      </c>
      <c r="T19" s="77">
        <f t="shared" si="7"/>
        <v>0</v>
      </c>
      <c r="U19" s="76">
        <f t="shared" si="8"/>
        <v>0</v>
      </c>
      <c r="V19" s="78">
        <f t="shared" si="9"/>
        <v>0</v>
      </c>
      <c r="Y19" s="1"/>
      <c r="Z19" s="1"/>
      <c r="AA19" s="1"/>
      <c r="AB19" s="1"/>
      <c r="AC19" s="1"/>
      <c r="AD19" s="1"/>
    </row>
    <row r="20" spans="1:30" s="3" customFormat="1" ht="21" customHeight="1">
      <c r="A20" s="95">
        <v>5</v>
      </c>
      <c r="B20" s="55">
        <f t="shared" si="3"/>
      </c>
      <c r="C20" s="55">
        <f t="shared" si="0"/>
      </c>
      <c r="D20" s="69">
        <f t="shared" si="4"/>
        <v>0</v>
      </c>
      <c r="E20" s="69">
        <f t="shared" si="4"/>
        <v>0</v>
      </c>
      <c r="F20" s="70">
        <f t="shared" si="5"/>
        <v>0</v>
      </c>
      <c r="G20" s="71"/>
      <c r="H20" s="72">
        <f t="shared" si="6"/>
        <v>0</v>
      </c>
      <c r="I20" s="73"/>
      <c r="J20" s="74"/>
      <c r="K20" s="74"/>
      <c r="L20" s="75"/>
      <c r="M20" s="74"/>
      <c r="N20" s="74"/>
      <c r="O20" s="75"/>
      <c r="P20" s="74"/>
      <c r="Q20" s="74"/>
      <c r="R20" s="76">
        <f t="shared" si="1"/>
        <v>0</v>
      </c>
      <c r="S20" s="76">
        <f t="shared" si="2"/>
        <v>0</v>
      </c>
      <c r="T20" s="77">
        <f t="shared" si="7"/>
        <v>0</v>
      </c>
      <c r="U20" s="76">
        <f t="shared" si="8"/>
        <v>0</v>
      </c>
      <c r="V20" s="78">
        <f t="shared" si="9"/>
        <v>0</v>
      </c>
      <c r="Y20" s="1"/>
      <c r="Z20" s="1"/>
      <c r="AA20" s="1"/>
      <c r="AB20" s="1"/>
      <c r="AC20" s="1"/>
      <c r="AD20" s="1"/>
    </row>
    <row r="21" spans="1:30" s="3" customFormat="1" ht="21" customHeight="1">
      <c r="A21" s="95">
        <v>6</v>
      </c>
      <c r="B21" s="55">
        <f t="shared" si="3"/>
      </c>
      <c r="C21" s="55">
        <f t="shared" si="0"/>
      </c>
      <c r="D21" s="69">
        <f t="shared" si="4"/>
        <v>0</v>
      </c>
      <c r="E21" s="69">
        <f t="shared" si="4"/>
        <v>0</v>
      </c>
      <c r="F21" s="70">
        <f t="shared" si="5"/>
        <v>0</v>
      </c>
      <c r="G21" s="71"/>
      <c r="H21" s="72">
        <f t="shared" si="6"/>
        <v>0</v>
      </c>
      <c r="I21" s="73"/>
      <c r="J21" s="74"/>
      <c r="K21" s="74"/>
      <c r="L21" s="75"/>
      <c r="M21" s="74"/>
      <c r="N21" s="74"/>
      <c r="O21" s="75"/>
      <c r="P21" s="74"/>
      <c r="Q21" s="74"/>
      <c r="R21" s="76">
        <f t="shared" si="1"/>
        <v>0</v>
      </c>
      <c r="S21" s="76">
        <f t="shared" si="2"/>
        <v>0</v>
      </c>
      <c r="T21" s="77">
        <f t="shared" si="7"/>
        <v>0</v>
      </c>
      <c r="U21" s="76">
        <f t="shared" si="8"/>
        <v>0</v>
      </c>
      <c r="V21" s="78">
        <f t="shared" si="9"/>
        <v>0</v>
      </c>
      <c r="Y21" s="1"/>
      <c r="Z21" s="1"/>
      <c r="AA21" s="1"/>
      <c r="AB21" s="1"/>
      <c r="AC21" s="1"/>
      <c r="AD21" s="1"/>
    </row>
    <row r="22" spans="1:30" s="3" customFormat="1" ht="21" customHeight="1">
      <c r="A22" s="95">
        <v>7</v>
      </c>
      <c r="B22" s="55">
        <f t="shared" si="3"/>
      </c>
      <c r="C22" s="55">
        <f t="shared" si="0"/>
      </c>
      <c r="D22" s="69">
        <f t="shared" si="4"/>
        <v>0</v>
      </c>
      <c r="E22" s="69">
        <f t="shared" si="4"/>
        <v>0</v>
      </c>
      <c r="F22" s="70">
        <f t="shared" si="5"/>
        <v>0</v>
      </c>
      <c r="G22" s="71"/>
      <c r="H22" s="72">
        <f t="shared" si="6"/>
        <v>0</v>
      </c>
      <c r="I22" s="73"/>
      <c r="J22" s="74"/>
      <c r="K22" s="74"/>
      <c r="L22" s="75"/>
      <c r="M22" s="74"/>
      <c r="N22" s="74"/>
      <c r="O22" s="75"/>
      <c r="P22" s="74"/>
      <c r="Q22" s="74"/>
      <c r="R22" s="76">
        <f t="shared" si="1"/>
        <v>0</v>
      </c>
      <c r="S22" s="76">
        <f t="shared" si="2"/>
        <v>0</v>
      </c>
      <c r="T22" s="77">
        <f t="shared" si="7"/>
        <v>0</v>
      </c>
      <c r="U22" s="76">
        <f t="shared" si="8"/>
        <v>0</v>
      </c>
      <c r="V22" s="78">
        <f t="shared" si="9"/>
        <v>0</v>
      </c>
      <c r="Y22" s="1"/>
      <c r="Z22" s="1"/>
      <c r="AA22" s="1"/>
      <c r="AB22" s="1"/>
      <c r="AC22" s="1"/>
      <c r="AD22" s="1"/>
    </row>
    <row r="23" spans="1:30" s="3" customFormat="1" ht="21" customHeight="1">
      <c r="A23" s="95">
        <v>8</v>
      </c>
      <c r="B23" s="55">
        <f t="shared" si="3"/>
      </c>
      <c r="C23" s="55">
        <f t="shared" si="0"/>
      </c>
      <c r="D23" s="69">
        <f t="shared" si="4"/>
        <v>0</v>
      </c>
      <c r="E23" s="69">
        <f t="shared" si="4"/>
        <v>0</v>
      </c>
      <c r="F23" s="70">
        <f t="shared" si="5"/>
        <v>0</v>
      </c>
      <c r="G23" s="71"/>
      <c r="H23" s="72">
        <f t="shared" si="6"/>
        <v>0</v>
      </c>
      <c r="I23" s="73"/>
      <c r="J23" s="74"/>
      <c r="K23" s="74"/>
      <c r="L23" s="75"/>
      <c r="M23" s="74"/>
      <c r="N23" s="74"/>
      <c r="O23" s="75"/>
      <c r="P23" s="74"/>
      <c r="Q23" s="74"/>
      <c r="R23" s="76">
        <f t="shared" si="1"/>
        <v>0</v>
      </c>
      <c r="S23" s="76">
        <f t="shared" si="2"/>
        <v>0</v>
      </c>
      <c r="T23" s="77">
        <f t="shared" si="7"/>
        <v>0</v>
      </c>
      <c r="U23" s="76">
        <f t="shared" si="8"/>
        <v>0</v>
      </c>
      <c r="V23" s="78">
        <f t="shared" si="9"/>
        <v>0</v>
      </c>
      <c r="Y23" s="1"/>
      <c r="Z23" s="1"/>
      <c r="AA23" s="1"/>
      <c r="AB23" s="1"/>
      <c r="AC23" s="1"/>
      <c r="AD23" s="1"/>
    </row>
    <row r="24" spans="1:30" s="3" customFormat="1" ht="21" customHeight="1">
      <c r="A24" s="95">
        <v>9</v>
      </c>
      <c r="B24" s="55">
        <f t="shared" si="3"/>
      </c>
      <c r="C24" s="55">
        <f t="shared" si="0"/>
      </c>
      <c r="D24" s="69">
        <f t="shared" si="4"/>
        <v>0</v>
      </c>
      <c r="E24" s="69">
        <f t="shared" si="4"/>
        <v>0</v>
      </c>
      <c r="F24" s="70">
        <f t="shared" si="5"/>
        <v>0</v>
      </c>
      <c r="G24" s="71"/>
      <c r="H24" s="72">
        <f t="shared" si="6"/>
        <v>0</v>
      </c>
      <c r="I24" s="73"/>
      <c r="J24" s="74"/>
      <c r="K24" s="74"/>
      <c r="L24" s="75"/>
      <c r="M24" s="74"/>
      <c r="N24" s="74"/>
      <c r="O24" s="75"/>
      <c r="P24" s="74"/>
      <c r="Q24" s="74"/>
      <c r="R24" s="76">
        <f t="shared" si="1"/>
        <v>0</v>
      </c>
      <c r="S24" s="76">
        <f t="shared" si="2"/>
        <v>0</v>
      </c>
      <c r="T24" s="77">
        <f t="shared" si="7"/>
        <v>0</v>
      </c>
      <c r="U24" s="76">
        <f t="shared" si="8"/>
        <v>0</v>
      </c>
      <c r="V24" s="78">
        <f t="shared" si="9"/>
        <v>0</v>
      </c>
      <c r="Y24" s="1"/>
      <c r="Z24" s="1"/>
      <c r="AA24" s="1"/>
      <c r="AB24" s="1"/>
      <c r="AC24" s="1"/>
      <c r="AD24" s="1"/>
    </row>
    <row r="25" spans="1:22" s="3" customFormat="1" ht="21" customHeight="1">
      <c r="A25" s="95">
        <v>10</v>
      </c>
      <c r="B25" s="55">
        <f t="shared" si="3"/>
      </c>
      <c r="C25" s="55">
        <f t="shared" si="0"/>
      </c>
      <c r="D25" s="69">
        <f t="shared" si="4"/>
        <v>0</v>
      </c>
      <c r="E25" s="69">
        <f t="shared" si="4"/>
        <v>0</v>
      </c>
      <c r="F25" s="70">
        <f t="shared" si="5"/>
        <v>0</v>
      </c>
      <c r="G25" s="71"/>
      <c r="H25" s="72">
        <f t="shared" si="6"/>
        <v>0</v>
      </c>
      <c r="I25" s="73"/>
      <c r="J25" s="74"/>
      <c r="K25" s="74"/>
      <c r="L25" s="75"/>
      <c r="M25" s="74"/>
      <c r="N25" s="74"/>
      <c r="O25" s="75"/>
      <c r="P25" s="74"/>
      <c r="Q25" s="74"/>
      <c r="R25" s="76">
        <f t="shared" si="1"/>
        <v>0</v>
      </c>
      <c r="S25" s="76">
        <f t="shared" si="2"/>
        <v>0</v>
      </c>
      <c r="T25" s="77">
        <f t="shared" si="7"/>
        <v>0</v>
      </c>
      <c r="U25" s="76">
        <f t="shared" si="8"/>
        <v>0</v>
      </c>
      <c r="V25" s="78">
        <f t="shared" si="9"/>
        <v>0</v>
      </c>
    </row>
    <row r="26" spans="1:22" s="3" customFormat="1" ht="21" customHeight="1">
      <c r="A26" s="95">
        <v>11</v>
      </c>
      <c r="B26" s="55">
        <f t="shared" si="3"/>
      </c>
      <c r="C26" s="55">
        <f t="shared" si="0"/>
      </c>
      <c r="D26" s="69">
        <f t="shared" si="4"/>
        <v>0</v>
      </c>
      <c r="E26" s="69">
        <f t="shared" si="4"/>
        <v>0</v>
      </c>
      <c r="F26" s="70">
        <f t="shared" si="5"/>
        <v>0</v>
      </c>
      <c r="G26" s="71"/>
      <c r="H26" s="72">
        <f t="shared" si="6"/>
        <v>0</v>
      </c>
      <c r="I26" s="73"/>
      <c r="J26" s="74"/>
      <c r="K26" s="74"/>
      <c r="L26" s="75"/>
      <c r="M26" s="74"/>
      <c r="N26" s="74"/>
      <c r="O26" s="75"/>
      <c r="P26" s="74"/>
      <c r="Q26" s="74"/>
      <c r="R26" s="76">
        <f t="shared" si="1"/>
        <v>0</v>
      </c>
      <c r="S26" s="76">
        <f t="shared" si="2"/>
        <v>0</v>
      </c>
      <c r="T26" s="77">
        <f t="shared" si="7"/>
        <v>0</v>
      </c>
      <c r="U26" s="76">
        <f t="shared" si="8"/>
        <v>0</v>
      </c>
      <c r="V26" s="78">
        <f t="shared" si="9"/>
        <v>0</v>
      </c>
    </row>
    <row r="27" spans="1:22" s="3" customFormat="1" ht="21" customHeight="1">
      <c r="A27" s="95">
        <v>12</v>
      </c>
      <c r="B27" s="55">
        <f t="shared" si="3"/>
      </c>
      <c r="C27" s="55">
        <f t="shared" si="0"/>
      </c>
      <c r="D27" s="69">
        <f t="shared" si="4"/>
        <v>0</v>
      </c>
      <c r="E27" s="69">
        <f t="shared" si="4"/>
        <v>0</v>
      </c>
      <c r="F27" s="70">
        <f t="shared" si="5"/>
        <v>0</v>
      </c>
      <c r="G27" s="71"/>
      <c r="H27" s="72">
        <f t="shared" si="6"/>
        <v>0</v>
      </c>
      <c r="I27" s="73"/>
      <c r="J27" s="74"/>
      <c r="K27" s="74"/>
      <c r="L27" s="75"/>
      <c r="M27" s="74"/>
      <c r="N27" s="74"/>
      <c r="O27" s="75"/>
      <c r="P27" s="74"/>
      <c r="Q27" s="74"/>
      <c r="R27" s="76">
        <f t="shared" si="1"/>
        <v>0</v>
      </c>
      <c r="S27" s="76">
        <f t="shared" si="2"/>
        <v>0</v>
      </c>
      <c r="T27" s="77">
        <f t="shared" si="7"/>
        <v>0</v>
      </c>
      <c r="U27" s="76">
        <f t="shared" si="8"/>
        <v>0</v>
      </c>
      <c r="V27" s="78">
        <f t="shared" si="9"/>
        <v>0</v>
      </c>
    </row>
    <row r="28" spans="1:22" s="3" customFormat="1" ht="21" customHeight="1">
      <c r="A28" s="95">
        <v>13</v>
      </c>
      <c r="B28" s="55">
        <f t="shared" si="3"/>
      </c>
      <c r="C28" s="55">
        <f t="shared" si="0"/>
      </c>
      <c r="D28" s="69">
        <f t="shared" si="4"/>
        <v>0</v>
      </c>
      <c r="E28" s="69">
        <f t="shared" si="4"/>
        <v>0</v>
      </c>
      <c r="F28" s="70">
        <f t="shared" si="5"/>
        <v>0</v>
      </c>
      <c r="G28" s="71"/>
      <c r="H28" s="72">
        <f t="shared" si="6"/>
        <v>0</v>
      </c>
      <c r="I28" s="73"/>
      <c r="J28" s="74"/>
      <c r="K28" s="74"/>
      <c r="L28" s="75"/>
      <c r="M28" s="74"/>
      <c r="N28" s="74"/>
      <c r="O28" s="75"/>
      <c r="P28" s="74"/>
      <c r="Q28" s="74"/>
      <c r="R28" s="76">
        <f t="shared" si="1"/>
        <v>0</v>
      </c>
      <c r="S28" s="76">
        <f t="shared" si="2"/>
        <v>0</v>
      </c>
      <c r="T28" s="77">
        <f t="shared" si="7"/>
        <v>0</v>
      </c>
      <c r="U28" s="76">
        <f t="shared" si="8"/>
        <v>0</v>
      </c>
      <c r="V28" s="78">
        <f t="shared" si="9"/>
        <v>0</v>
      </c>
    </row>
    <row r="29" spans="1:22" s="3" customFormat="1" ht="21" customHeight="1" thickBot="1">
      <c r="A29" s="96">
        <v>14</v>
      </c>
      <c r="B29" s="56">
        <f t="shared" si="3"/>
      </c>
      <c r="C29" s="57">
        <f t="shared" si="0"/>
      </c>
      <c r="D29" s="79">
        <f t="shared" si="4"/>
        <v>0</v>
      </c>
      <c r="E29" s="79">
        <f t="shared" si="4"/>
        <v>0</v>
      </c>
      <c r="F29" s="80">
        <f t="shared" si="5"/>
        <v>0</v>
      </c>
      <c r="G29" s="81"/>
      <c r="H29" s="72">
        <f t="shared" si="6"/>
        <v>0</v>
      </c>
      <c r="I29" s="82"/>
      <c r="J29" s="83"/>
      <c r="K29" s="83"/>
      <c r="L29" s="84"/>
      <c r="M29" s="83"/>
      <c r="N29" s="83"/>
      <c r="O29" s="84"/>
      <c r="P29" s="83"/>
      <c r="Q29" s="83"/>
      <c r="R29" s="76">
        <f t="shared" si="1"/>
        <v>0</v>
      </c>
      <c r="S29" s="76">
        <f t="shared" si="2"/>
        <v>0</v>
      </c>
      <c r="T29" s="85">
        <f t="shared" si="7"/>
        <v>0</v>
      </c>
      <c r="U29" s="86">
        <f t="shared" si="8"/>
        <v>0</v>
      </c>
      <c r="V29" s="87">
        <f t="shared" si="9"/>
        <v>0</v>
      </c>
    </row>
    <row r="30" spans="1:22" s="3" customFormat="1" ht="19.5" customHeight="1" thickBot="1" thickTop="1">
      <c r="A30" s="14"/>
      <c r="B30" s="88"/>
      <c r="C30" s="88"/>
      <c r="D30" s="88"/>
      <c r="E30" s="88"/>
      <c r="F30" s="89" t="s">
        <v>35</v>
      </c>
      <c r="G30" s="90">
        <f>SUM(G16:G29)</f>
        <v>0</v>
      </c>
      <c r="H30" s="90">
        <f>SUM(H16:H29)</f>
        <v>0</v>
      </c>
      <c r="I30" s="91">
        <f>SUM(I16:I29)</f>
        <v>0</v>
      </c>
      <c r="J30" s="92">
        <f aca="true" t="shared" si="10" ref="J30:S30">SUM(J16:J29)</f>
        <v>0</v>
      </c>
      <c r="K30" s="92">
        <f t="shared" si="10"/>
        <v>0</v>
      </c>
      <c r="L30" s="92">
        <f t="shared" si="10"/>
        <v>0</v>
      </c>
      <c r="M30" s="92">
        <f t="shared" si="10"/>
        <v>0</v>
      </c>
      <c r="N30" s="92">
        <f t="shared" si="10"/>
        <v>0</v>
      </c>
      <c r="O30" s="92">
        <f t="shared" si="10"/>
        <v>0</v>
      </c>
      <c r="P30" s="92">
        <f t="shared" si="10"/>
        <v>0</v>
      </c>
      <c r="Q30" s="92">
        <f t="shared" si="10"/>
        <v>0</v>
      </c>
      <c r="R30" s="92">
        <f t="shared" si="10"/>
        <v>0</v>
      </c>
      <c r="S30" s="93">
        <f t="shared" si="10"/>
        <v>0</v>
      </c>
      <c r="T30" s="94">
        <f>SUM(T16:T29)</f>
        <v>0</v>
      </c>
      <c r="U30" s="94">
        <f>SUM(U16:U29)</f>
        <v>0</v>
      </c>
      <c r="V30" s="94">
        <f>SUM(V16:V29)</f>
        <v>0</v>
      </c>
    </row>
    <row r="31" spans="1:22" s="11" customFormat="1" ht="24.75" customHeight="1" thickBot="1">
      <c r="A31" s="60" t="s">
        <v>33</v>
      </c>
      <c r="B31" s="13"/>
      <c r="C31" s="13"/>
      <c r="D31" s="13"/>
      <c r="E31" s="13"/>
      <c r="F31" s="13"/>
      <c r="G31" s="20"/>
      <c r="H31" s="21"/>
      <c r="I31"/>
      <c r="J31"/>
      <c r="K31"/>
      <c r="L31"/>
      <c r="M31"/>
      <c r="N31"/>
      <c r="O31"/>
      <c r="P31"/>
      <c r="Q31"/>
      <c r="R31"/>
      <c r="S31" s="15"/>
      <c r="T31" s="97">
        <f>IF($R30=0,0,T30/$R$30)</f>
        <v>0</v>
      </c>
      <c r="U31" s="97">
        <f>IF($R30=0,0,U30/$R$30)</f>
        <v>0</v>
      </c>
      <c r="V31" s="97">
        <f>IF($R30=0,0,V30/$R$30)</f>
        <v>0</v>
      </c>
    </row>
    <row r="32" spans="1:22" s="3" customFormat="1" ht="30" customHeight="1" thickBot="1">
      <c r="A32" s="147" t="s">
        <v>38</v>
      </c>
      <c r="B32" s="148"/>
      <c r="C32" s="145">
        <f>IF(R30=0,"",IF(V31&gt;85%,"High Speed",IF(T31&gt;15%,"Low Speed","Medium speed")))</f>
      </c>
      <c r="D32" s="146"/>
      <c r="E32" s="146"/>
      <c r="F32" s="146"/>
      <c r="G32" s="104"/>
      <c r="H32" s="105"/>
      <c r="I32"/>
      <c r="J32" s="190" t="s">
        <v>46</v>
      </c>
      <c r="K32" s="191"/>
      <c r="L32" s="190" t="s">
        <v>47</v>
      </c>
      <c r="M32" s="191"/>
      <c r="N32" s="62"/>
      <c r="O32" s="63"/>
      <c r="P32" s="62"/>
      <c r="Q32"/>
      <c r="R32"/>
      <c r="S32" s="12"/>
      <c r="T32" s="110" t="s">
        <v>34</v>
      </c>
      <c r="U32" s="111"/>
      <c r="V32" s="112"/>
    </row>
    <row r="33" spans="1:19" ht="30" customHeight="1">
      <c r="A33" s="173" t="s">
        <v>36</v>
      </c>
      <c r="B33" s="174"/>
      <c r="C33" s="145">
        <f>IF(R30=0,"",IF(V31&gt;85%,"Motorized Use","Non-Motorized Use"))</f>
      </c>
      <c r="D33" s="146"/>
      <c r="E33" s="146"/>
      <c r="F33" s="146"/>
      <c r="G33" s="106"/>
      <c r="H33" s="107"/>
      <c r="I33"/>
      <c r="J33" s="64" t="s">
        <v>44</v>
      </c>
      <c r="K33" s="65" t="s">
        <v>45</v>
      </c>
      <c r="L33" s="65" t="s">
        <v>44</v>
      </c>
      <c r="M33" s="65" t="s">
        <v>45</v>
      </c>
      <c r="N33" s="183" t="s">
        <v>48</v>
      </c>
      <c r="O33" s="184"/>
      <c r="P33" s="185"/>
      <c r="Q33"/>
      <c r="R33"/>
      <c r="S33" s="12"/>
    </row>
    <row r="34" spans="1:19" ht="30" customHeight="1">
      <c r="A34" s="147" t="s">
        <v>37</v>
      </c>
      <c r="B34" s="148"/>
      <c r="C34" s="139">
        <f>IF(SUM(exposure_factor_range)=0,"",SUMIF(RANK_range,1,ADJ_exposure_factor_range)/COUNTIF(RANK_range,1))</f>
      </c>
      <c r="D34" s="153"/>
      <c r="E34" s="149" t="s">
        <v>39</v>
      </c>
      <c r="F34" s="150"/>
      <c r="G34" s="139">
        <f>IF(SUM(exposure_factor_range)=0,"",SUMIF(RANK_range,IF(COUNTIF(RANK_range,1)&gt;=4,1,IF(COUNTIF(RANK_range,2)&gt;=3,2,IF(COUNTIF(RANK_range,3)&gt;=2,3,4))),ADJ_exposure_factor_range)/COUNTIF(RANK_range,IF(COUNTIF(RANK_range,1)&gt;=4,1,IF(COUNTIF(RANK_range,2)&gt;=3,2,IF(COUNTIF(RANK_range,3)&gt;=2,3,4)))))</f>
      </c>
      <c r="H34" s="140"/>
      <c r="I34"/>
      <c r="J34" s="66">
        <v>0</v>
      </c>
      <c r="K34" s="66">
        <v>0</v>
      </c>
      <c r="L34" s="66">
        <v>0</v>
      </c>
      <c r="M34" s="66">
        <v>0</v>
      </c>
      <c r="N34" s="132" t="s">
        <v>41</v>
      </c>
      <c r="O34" s="175"/>
      <c r="P34" s="133"/>
      <c r="Q34"/>
      <c r="R34"/>
      <c r="S34" s="12"/>
    </row>
    <row r="35" spans="1:19" ht="30" customHeight="1">
      <c r="A35" s="192" t="s">
        <v>13</v>
      </c>
      <c r="B35" s="152"/>
      <c r="C35" s="139">
        <f>IF(SUM(exposure_factor_range)=0,"",MATCH(1,RANK_range,0))</f>
      </c>
      <c r="D35" s="153"/>
      <c r="E35" s="151" t="s">
        <v>13</v>
      </c>
      <c r="F35" s="152"/>
      <c r="G35" s="139">
        <f>IF(SUM(exposure_factor_range)=0,"",MATCH(IF(COUNTIF(RANK_range,1)&gt;=4,1,IF(COUNTIF(RANK_range,2)&gt;=3,2,IF(COUNTIF(RANK_range,3)&gt;=2,3,4))),RANK_range,0))</f>
      </c>
      <c r="H35" s="140"/>
      <c r="J35" s="67">
        <v>40</v>
      </c>
      <c r="K35" s="67">
        <v>55</v>
      </c>
      <c r="L35" s="66">
        <v>25</v>
      </c>
      <c r="M35" s="67">
        <v>35</v>
      </c>
      <c r="N35" s="132" t="s">
        <v>42</v>
      </c>
      <c r="O35" s="175"/>
      <c r="P35" s="133"/>
      <c r="Q35" s="12"/>
      <c r="R35" s="5"/>
      <c r="S35" s="5"/>
    </row>
    <row r="36" spans="1:19" ht="48" customHeight="1">
      <c r="A36" s="147" t="s">
        <v>49</v>
      </c>
      <c r="B36" s="148"/>
      <c r="C36" s="141">
        <f>IF(SUM(exposure_factor_range)=0,"",IF(OR($I$5&lt;40,$I$5&gt;55),"procedure does not apply",IF($C$33="Non-Motorized Use",VLOOKUP(C34,WARRANT_Table,5,TRUE),IF($C$33="Motorized Use",VLOOKUP(C34,$K$34:$P$36,4,TRUE),"error"))))</f>
      </c>
      <c r="D36" s="153"/>
      <c r="E36" s="169" t="s">
        <v>49</v>
      </c>
      <c r="F36" s="148"/>
      <c r="G36" s="141">
        <f>IF(SUM(exposure_factor_range)=0,"",IF(OR($I$5&lt;40,$I$5&gt;55),"procedure does not apply",IF($C$33="Non-Motorized Use",VLOOKUP(G34,$L$34:$P$36,3,TRUE),IF($C$33="Motorized Use",VLOOKUP(G34,$M$34:$P$36,2,TRUE),"error"))))</f>
      </c>
      <c r="H36" s="142"/>
      <c r="J36" s="67">
        <v>61</v>
      </c>
      <c r="K36" s="67">
        <v>81</v>
      </c>
      <c r="L36" s="66">
        <v>36</v>
      </c>
      <c r="M36" s="67">
        <v>51</v>
      </c>
      <c r="N36" s="132" t="s">
        <v>43</v>
      </c>
      <c r="O36" s="175"/>
      <c r="P36" s="133"/>
      <c r="Q36" s="5"/>
      <c r="R36" s="5"/>
      <c r="S36" s="5"/>
    </row>
    <row r="37" spans="1:19" ht="30" customHeight="1" thickBot="1">
      <c r="A37" s="186" t="s">
        <v>40</v>
      </c>
      <c r="B37" s="187"/>
      <c r="C37" s="143">
        <f>IF(SUM(exposure_factor_range)=0,"",IF(MATCH(C36,$N$34:$N$36,0)&gt;MATCH(G36,$N$34:$N$36,0),"YES",""))</f>
      </c>
      <c r="D37" s="189"/>
      <c r="E37" s="188" t="s">
        <v>40</v>
      </c>
      <c r="F37" s="187"/>
      <c r="G37" s="143">
        <f>IF(SUM(exposure_factor_range)=0,"",IF(MATCH(G36,$N$34:$N$36,0)&gt;MATCH(C36,$N$34:$N$36,0),"YES",""))</f>
      </c>
      <c r="H37" s="144"/>
      <c r="Q37" s="5"/>
      <c r="R37" s="5"/>
      <c r="S37" s="5"/>
    </row>
    <row r="38" spans="1:19" ht="15" customHeight="1">
      <c r="A38" s="12"/>
      <c r="B38" s="10"/>
      <c r="C38" s="4"/>
      <c r="D38" s="5"/>
      <c r="E38" s="5"/>
      <c r="F38" s="5"/>
      <c r="G38" s="4"/>
      <c r="H38" s="4"/>
      <c r="Q38" s="5"/>
      <c r="R38" s="5"/>
      <c r="S38" s="5"/>
    </row>
    <row r="39" ht="12" customHeight="1"/>
    <row r="41" ht="24" customHeight="1"/>
    <row r="45" ht="12" customHeight="1"/>
    <row r="48" ht="12">
      <c r="A48" s="8"/>
    </row>
  </sheetData>
  <sheetProtection sheet="1" objects="1" scenarios="1"/>
  <mergeCells count="83">
    <mergeCell ref="G6:H6"/>
    <mergeCell ref="O5:S5"/>
    <mergeCell ref="A36:B36"/>
    <mergeCell ref="N34:P34"/>
    <mergeCell ref="N35:P35"/>
    <mergeCell ref="R13:R15"/>
    <mergeCell ref="G7:H7"/>
    <mergeCell ref="M5:N5"/>
    <mergeCell ref="J2:K5"/>
    <mergeCell ref="G3:H3"/>
    <mergeCell ref="G4:H4"/>
    <mergeCell ref="G5:H5"/>
    <mergeCell ref="M2:N2"/>
    <mergeCell ref="M3:N3"/>
    <mergeCell ref="M4:N4"/>
    <mergeCell ref="A37:B37"/>
    <mergeCell ref="E37:F37"/>
    <mergeCell ref="C37:D37"/>
    <mergeCell ref="I9:N9"/>
    <mergeCell ref="J32:K32"/>
    <mergeCell ref="L32:M32"/>
    <mergeCell ref="A35:B35"/>
    <mergeCell ref="A5:B5"/>
    <mergeCell ref="D13:D15"/>
    <mergeCell ref="A7:B7"/>
    <mergeCell ref="N36:P36"/>
    <mergeCell ref="O1:P1"/>
    <mergeCell ref="O2:P2"/>
    <mergeCell ref="O3:P3"/>
    <mergeCell ref="O4:P4"/>
    <mergeCell ref="N33:P33"/>
    <mergeCell ref="M1:N1"/>
    <mergeCell ref="C1:F1"/>
    <mergeCell ref="C2:F2"/>
    <mergeCell ref="C3:F3"/>
    <mergeCell ref="A1:B1"/>
    <mergeCell ref="A2:B2"/>
    <mergeCell ref="A3:B3"/>
    <mergeCell ref="A32:B32"/>
    <mergeCell ref="A8:B9"/>
    <mergeCell ref="C8:C9"/>
    <mergeCell ref="F13:F15"/>
    <mergeCell ref="A6:B6"/>
    <mergeCell ref="A33:B33"/>
    <mergeCell ref="B13:B15"/>
    <mergeCell ref="C13:C15"/>
    <mergeCell ref="E36:F36"/>
    <mergeCell ref="C36:D36"/>
    <mergeCell ref="C32:F32"/>
    <mergeCell ref="I1:L1"/>
    <mergeCell ref="G9:H9"/>
    <mergeCell ref="G10:H10"/>
    <mergeCell ref="G1:H1"/>
    <mergeCell ref="G2:H2"/>
    <mergeCell ref="A4:B4"/>
    <mergeCell ref="S13:S15"/>
    <mergeCell ref="Q7:U7"/>
    <mergeCell ref="Q6:V6"/>
    <mergeCell ref="V8:V9"/>
    <mergeCell ref="C4:F4"/>
    <mergeCell ref="C5:F5"/>
    <mergeCell ref="C6:F6"/>
    <mergeCell ref="C7:F7"/>
    <mergeCell ref="A13:A15"/>
    <mergeCell ref="G34:H34"/>
    <mergeCell ref="G35:H35"/>
    <mergeCell ref="G36:H36"/>
    <mergeCell ref="G37:H37"/>
    <mergeCell ref="C33:F33"/>
    <mergeCell ref="A34:B34"/>
    <mergeCell ref="E34:F34"/>
    <mergeCell ref="E35:F35"/>
    <mergeCell ref="C34:D34"/>
    <mergeCell ref="C35:D35"/>
    <mergeCell ref="T32:V32"/>
    <mergeCell ref="W7:Y9"/>
    <mergeCell ref="E13:E15"/>
    <mergeCell ref="Q8:U9"/>
    <mergeCell ref="Q10:U10"/>
    <mergeCell ref="G13:H14"/>
    <mergeCell ref="G8:H8"/>
    <mergeCell ref="T13:V13"/>
    <mergeCell ref="T14:U14"/>
  </mergeCells>
  <conditionalFormatting sqref="I8 G30:R30 R16:R29 S16:W30 H16:H29">
    <cfRule type="cellIs" priority="1" dxfId="1" operator="equal" stopIfTrue="1">
      <formula>0</formula>
    </cfRule>
  </conditionalFormatting>
  <conditionalFormatting sqref="D16:F29 T31:V31">
    <cfRule type="cellIs" priority="2" dxfId="0" operator="equal" stopIfTrue="1">
      <formula>0</formula>
    </cfRule>
  </conditionalFormatting>
  <printOptions/>
  <pageMargins left="0.25" right="0.25" top="0.65" bottom="0.65" header="0.5" footer="0.5"/>
  <pageSetup fitToHeight="1" fitToWidth="1" horizontalDpi="600" verticalDpi="600" orientation="landscape" scale="53" r:id="rId1"/>
  <headerFooter alignWithMargins="0">
    <oddFooter>&amp;L&amp;"Arial,Bold"&amp;12Figure 2
page 1 of 2&amp;C&amp;"Arial,Bold"&amp;12&amp;A&amp;R&amp;F</oddFooter>
  </headerFooter>
</worksheet>
</file>

<file path=xl/worksheets/sheet2.xml><?xml version="1.0" encoding="utf-8"?>
<worksheet xmlns="http://schemas.openxmlformats.org/spreadsheetml/2006/main" xmlns:r="http://schemas.openxmlformats.org/officeDocument/2006/relationships">
  <dimension ref="A1:H12"/>
  <sheetViews>
    <sheetView showGridLines="0" zoomScale="75" zoomScaleNormal="75" zoomScalePageLayoutView="0" workbookViewId="0" topLeftCell="A1">
      <selection activeCell="A19" sqref="A19"/>
    </sheetView>
  </sheetViews>
  <sheetFormatPr defaultColWidth="9.140625" defaultRowHeight="12.75"/>
  <cols>
    <col min="1" max="1" width="181.421875" style="0" bestFit="1" customWidth="1"/>
  </cols>
  <sheetData>
    <row r="1" ht="15.75">
      <c r="A1" s="24" t="s">
        <v>67</v>
      </c>
    </row>
    <row r="2" ht="18" customHeight="1">
      <c r="A2" s="25" t="s">
        <v>116</v>
      </c>
    </row>
    <row r="3" spans="1:8" ht="15.75">
      <c r="A3" s="25" t="s">
        <v>117</v>
      </c>
      <c r="G3" s="17"/>
      <c r="H3" s="17"/>
    </row>
    <row r="4" ht="15.75">
      <c r="A4" s="25" t="s">
        <v>118</v>
      </c>
    </row>
    <row r="5" ht="15.75">
      <c r="A5" s="25" t="s">
        <v>119</v>
      </c>
    </row>
    <row r="6" ht="15.75">
      <c r="A6" s="25" t="s">
        <v>120</v>
      </c>
    </row>
    <row r="7" ht="75.75">
      <c r="A7" s="25" t="s">
        <v>121</v>
      </c>
    </row>
    <row r="9" ht="15.75">
      <c r="A9" s="109" t="s">
        <v>113</v>
      </c>
    </row>
    <row r="10" ht="15">
      <c r="A10" s="17" t="s">
        <v>112</v>
      </c>
    </row>
    <row r="11" ht="45">
      <c r="A11" s="108" t="s">
        <v>114</v>
      </c>
    </row>
    <row r="12" ht="60">
      <c r="A12" s="108" t="s">
        <v>115</v>
      </c>
    </row>
  </sheetData>
  <sheetProtection/>
  <printOptions/>
  <pageMargins left="0.75" right="0.75" top="1" bottom="1" header="0.5" footer="0.5"/>
  <pageSetup horizontalDpi="600" verticalDpi="600" orientation="landscape" r:id="rId1"/>
  <headerFooter alignWithMargins="0">
    <oddFooter>&amp;L&amp;"Arial,Bold"&amp;12Figure 2
page 2 of 2&amp;C&amp;"Arial,Bold"&amp;12&amp;A&amp;R&amp;F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8"/>
  <sheetViews>
    <sheetView showGridLines="0" zoomScalePageLayoutView="0" workbookViewId="0" topLeftCell="A1">
      <selection activeCell="O7" sqref="O7"/>
    </sheetView>
  </sheetViews>
  <sheetFormatPr defaultColWidth="9.140625" defaultRowHeight="12.75"/>
  <cols>
    <col min="3" max="3" width="98.140625" style="0" customWidth="1"/>
  </cols>
  <sheetData>
    <row r="1" spans="1:3" ht="15">
      <c r="A1" s="27" t="s">
        <v>68</v>
      </c>
      <c r="C1" s="17"/>
    </row>
    <row r="2" ht="15.75">
      <c r="C2" s="26"/>
    </row>
    <row r="3" spans="1:3" ht="15.75">
      <c r="A3" s="23"/>
      <c r="B3" s="22"/>
      <c r="C3" s="18" t="s">
        <v>70</v>
      </c>
    </row>
    <row r="4" spans="2:3" ht="15">
      <c r="B4" s="28"/>
      <c r="C4" s="18" t="s">
        <v>71</v>
      </c>
    </row>
    <row r="5" spans="1:3" ht="15">
      <c r="A5" s="29"/>
      <c r="B5" s="30"/>
      <c r="C5" s="18" t="s">
        <v>72</v>
      </c>
    </row>
    <row r="6" spans="2:3" ht="15">
      <c r="B6" s="32"/>
      <c r="C6" s="31" t="s">
        <v>73</v>
      </c>
    </row>
    <row r="8" ht="15">
      <c r="C8" s="31" t="s">
        <v>69</v>
      </c>
    </row>
  </sheetData>
  <sheetProtection/>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D48"/>
  <sheetViews>
    <sheetView showGridLines="0" zoomScale="55" zoomScaleNormal="55" zoomScalePageLayoutView="0" workbookViewId="0" topLeftCell="A1">
      <selection activeCell="H29" sqref="H29"/>
    </sheetView>
  </sheetViews>
  <sheetFormatPr defaultColWidth="9.140625" defaultRowHeight="12.75"/>
  <cols>
    <col min="1" max="1" width="8.7109375" style="5" customWidth="1"/>
    <col min="2" max="2" width="12.57421875" style="6" customWidth="1"/>
    <col min="3" max="3" width="12.140625" style="6" customWidth="1"/>
    <col min="4" max="5" width="11.421875" style="7" customWidth="1"/>
    <col min="6" max="6" width="12.140625" style="7" customWidth="1"/>
    <col min="7" max="7" width="12.57421875" style="6" customWidth="1"/>
    <col min="8" max="8" width="14.8515625" style="6" customWidth="1"/>
    <col min="9" max="9" width="12.57421875" style="7" customWidth="1"/>
    <col min="10" max="10" width="13.00390625" style="7" customWidth="1"/>
    <col min="11" max="11" width="9.421875" style="7" customWidth="1"/>
    <col min="12" max="12" width="11.140625" style="7" customWidth="1"/>
    <col min="13" max="13" width="9.421875" style="7" customWidth="1"/>
    <col min="14" max="14" width="9.140625" style="7" customWidth="1"/>
    <col min="15" max="15" width="9.7109375" style="7" customWidth="1"/>
    <col min="16" max="16" width="12.140625" style="7" bestFit="1" customWidth="1"/>
    <col min="17" max="17" width="14.8515625" style="7" customWidth="1"/>
    <col min="18" max="18" width="12.00390625" style="7" customWidth="1"/>
    <col min="19" max="19" width="10.8515625" style="7" customWidth="1"/>
    <col min="20" max="21" width="12.28125" style="5" customWidth="1"/>
    <col min="22" max="22" width="13.28125" style="5" customWidth="1"/>
    <col min="23" max="16384" width="9.140625" style="4" customWidth="1"/>
  </cols>
  <sheetData>
    <row r="1" spans="1:22" s="3" customFormat="1" ht="21" customHeight="1">
      <c r="A1" s="154" t="s">
        <v>15</v>
      </c>
      <c r="B1" s="155"/>
      <c r="C1" s="166" t="s">
        <v>86</v>
      </c>
      <c r="D1" s="166"/>
      <c r="E1" s="166"/>
      <c r="F1" s="166"/>
      <c r="G1" s="132" t="s">
        <v>26</v>
      </c>
      <c r="H1" s="133"/>
      <c r="I1" s="170" t="s">
        <v>94</v>
      </c>
      <c r="J1" s="171"/>
      <c r="K1" s="171"/>
      <c r="L1" s="172"/>
      <c r="M1" s="132" t="s">
        <v>21</v>
      </c>
      <c r="N1" s="133"/>
      <c r="O1" s="176">
        <v>37380</v>
      </c>
      <c r="P1" s="177"/>
      <c r="R1" s="9"/>
      <c r="S1" s="9"/>
      <c r="U1" s="16"/>
      <c r="V1" s="2"/>
    </row>
    <row r="2" spans="1:22" s="3" customFormat="1" ht="21" customHeight="1">
      <c r="A2" s="154" t="s">
        <v>16</v>
      </c>
      <c r="B2" s="155"/>
      <c r="C2" s="166" t="s">
        <v>87</v>
      </c>
      <c r="D2" s="166"/>
      <c r="E2" s="166"/>
      <c r="F2" s="166"/>
      <c r="G2" s="132" t="s">
        <v>29</v>
      </c>
      <c r="H2" s="133"/>
      <c r="I2" s="35">
        <v>12</v>
      </c>
      <c r="J2" s="193" t="s">
        <v>97</v>
      </c>
      <c r="K2" s="194"/>
      <c r="L2" s="101"/>
      <c r="M2" s="132" t="s">
        <v>22</v>
      </c>
      <c r="N2" s="133"/>
      <c r="O2" s="178">
        <v>37380</v>
      </c>
      <c r="P2" s="179"/>
      <c r="R2" s="9"/>
      <c r="S2" s="9"/>
      <c r="T2" s="2"/>
      <c r="U2" s="2"/>
      <c r="V2" s="2"/>
    </row>
    <row r="3" spans="1:22" s="3" customFormat="1" ht="21" customHeight="1">
      <c r="A3" s="154" t="s">
        <v>17</v>
      </c>
      <c r="B3" s="155"/>
      <c r="C3" s="166" t="s">
        <v>88</v>
      </c>
      <c r="D3" s="166"/>
      <c r="E3" s="166"/>
      <c r="F3" s="166"/>
      <c r="G3" s="132" t="s">
        <v>30</v>
      </c>
      <c r="H3" s="133"/>
      <c r="I3" s="34">
        <v>6</v>
      </c>
      <c r="J3" s="195"/>
      <c r="K3" s="196"/>
      <c r="L3" s="102"/>
      <c r="M3" s="132" t="s">
        <v>23</v>
      </c>
      <c r="N3" s="133"/>
      <c r="O3" s="180">
        <v>0.3333333333333333</v>
      </c>
      <c r="P3" s="177"/>
      <c r="R3" s="9"/>
      <c r="S3" s="9"/>
      <c r="T3" s="2"/>
      <c r="U3" s="2"/>
      <c r="V3" s="2"/>
    </row>
    <row r="4" spans="1:22" s="3" customFormat="1" ht="21" customHeight="1">
      <c r="A4" s="154" t="s">
        <v>51</v>
      </c>
      <c r="B4" s="155"/>
      <c r="C4" s="166" t="s">
        <v>89</v>
      </c>
      <c r="D4" s="166"/>
      <c r="E4" s="166"/>
      <c r="F4" s="166"/>
      <c r="G4" s="132" t="s">
        <v>31</v>
      </c>
      <c r="H4" s="133"/>
      <c r="I4" s="34" t="s">
        <v>95</v>
      </c>
      <c r="J4" s="195"/>
      <c r="K4" s="196"/>
      <c r="L4" s="102"/>
      <c r="M4" s="132" t="s">
        <v>24</v>
      </c>
      <c r="N4" s="133"/>
      <c r="O4" s="181">
        <v>0.9166666666666666</v>
      </c>
      <c r="P4" s="182"/>
      <c r="V4" s="2"/>
    </row>
    <row r="5" spans="1:22" s="3" customFormat="1" ht="21" customHeight="1" thickBot="1">
      <c r="A5" s="154" t="s">
        <v>18</v>
      </c>
      <c r="B5" s="155"/>
      <c r="C5" s="166" t="s">
        <v>90</v>
      </c>
      <c r="D5" s="166"/>
      <c r="E5" s="166"/>
      <c r="F5" s="166"/>
      <c r="G5" s="132" t="s">
        <v>28</v>
      </c>
      <c r="H5" s="133"/>
      <c r="I5" s="36">
        <v>55</v>
      </c>
      <c r="J5" s="197"/>
      <c r="K5" s="198"/>
      <c r="L5" s="103"/>
      <c r="M5" s="132" t="s">
        <v>50</v>
      </c>
      <c r="N5" s="133"/>
      <c r="O5" s="166" t="s">
        <v>101</v>
      </c>
      <c r="P5" s="166"/>
      <c r="Q5" s="166"/>
      <c r="R5" s="166"/>
      <c r="S5" s="166"/>
      <c r="V5" s="2"/>
    </row>
    <row r="6" spans="1:22" s="3" customFormat="1" ht="21" customHeight="1">
      <c r="A6" s="154" t="s">
        <v>19</v>
      </c>
      <c r="B6" s="155"/>
      <c r="C6" s="166" t="s">
        <v>91</v>
      </c>
      <c r="D6" s="166"/>
      <c r="E6" s="166"/>
      <c r="F6" s="166"/>
      <c r="G6" s="132" t="s">
        <v>53</v>
      </c>
      <c r="H6" s="133"/>
      <c r="I6" s="36">
        <v>2000</v>
      </c>
      <c r="J6" s="61" t="s">
        <v>25</v>
      </c>
      <c r="K6" s="100">
        <v>2000</v>
      </c>
      <c r="N6" s="9"/>
      <c r="O6"/>
      <c r="P6"/>
      <c r="Q6" s="160" t="s">
        <v>54</v>
      </c>
      <c r="R6" s="161"/>
      <c r="S6" s="161"/>
      <c r="T6" s="162"/>
      <c r="U6" s="162"/>
      <c r="V6" s="163"/>
    </row>
    <row r="7" spans="1:22" s="3" customFormat="1" ht="21" customHeight="1">
      <c r="A7" s="154" t="s">
        <v>85</v>
      </c>
      <c r="B7" s="155"/>
      <c r="C7" s="166" t="s">
        <v>92</v>
      </c>
      <c r="D7" s="166"/>
      <c r="E7" s="166"/>
      <c r="F7" s="166"/>
      <c r="G7" s="132" t="s">
        <v>52</v>
      </c>
      <c r="H7" s="133"/>
      <c r="I7" s="37">
        <v>2500</v>
      </c>
      <c r="J7" s="33" t="s">
        <v>25</v>
      </c>
      <c r="K7" s="37">
        <v>2020</v>
      </c>
      <c r="N7" s="9"/>
      <c r="O7" s="9"/>
      <c r="P7" s="9"/>
      <c r="Q7" s="158" t="s">
        <v>74</v>
      </c>
      <c r="R7" s="159"/>
      <c r="S7" s="159"/>
      <c r="T7" s="159"/>
      <c r="U7" s="159"/>
      <c r="V7" s="98" t="s">
        <v>96</v>
      </c>
    </row>
    <row r="8" spans="1:22" s="3" customFormat="1" ht="21" customHeight="1">
      <c r="A8" s="125" t="s">
        <v>58</v>
      </c>
      <c r="B8" s="125"/>
      <c r="C8" s="166" t="s">
        <v>93</v>
      </c>
      <c r="D8" s="9"/>
      <c r="E8" s="9"/>
      <c r="F8" s="9"/>
      <c r="G8" s="132" t="s">
        <v>56</v>
      </c>
      <c r="H8" s="133"/>
      <c r="I8" s="38">
        <v>2050</v>
      </c>
      <c r="J8" s="33" t="s">
        <v>25</v>
      </c>
      <c r="K8" s="38">
        <v>2002</v>
      </c>
      <c r="L8" s="68" t="s">
        <v>57</v>
      </c>
      <c r="Q8" s="124" t="s">
        <v>75</v>
      </c>
      <c r="R8" s="125"/>
      <c r="S8" s="125"/>
      <c r="T8" s="125"/>
      <c r="U8" s="125"/>
      <c r="V8" s="164"/>
    </row>
    <row r="9" spans="1:22" s="3" customFormat="1" ht="21" customHeight="1">
      <c r="A9" s="148"/>
      <c r="B9" s="125"/>
      <c r="C9" s="166"/>
      <c r="D9" s="9"/>
      <c r="E9" s="9"/>
      <c r="F9" s="9"/>
      <c r="G9" s="132" t="s">
        <v>20</v>
      </c>
      <c r="H9" s="133"/>
      <c r="I9" s="166" t="s">
        <v>98</v>
      </c>
      <c r="J9" s="166"/>
      <c r="K9" s="166"/>
      <c r="L9" s="166"/>
      <c r="M9" s="166"/>
      <c r="N9" s="166"/>
      <c r="Q9" s="124"/>
      <c r="R9" s="125"/>
      <c r="S9" s="125"/>
      <c r="T9" s="125"/>
      <c r="U9" s="125"/>
      <c r="V9" s="165"/>
    </row>
    <row r="10" spans="1:22" ht="21" customHeight="1" thickBot="1">
      <c r="A10" s="19"/>
      <c r="G10" s="125" t="s">
        <v>32</v>
      </c>
      <c r="H10" s="125"/>
      <c r="I10" s="34">
        <v>10</v>
      </c>
      <c r="J10" s="4"/>
      <c r="K10" s="4"/>
      <c r="L10" s="4"/>
      <c r="M10" s="4"/>
      <c r="N10" s="4"/>
      <c r="O10" s="4"/>
      <c r="P10" s="4"/>
      <c r="Q10" s="126" t="s">
        <v>55</v>
      </c>
      <c r="R10" s="127"/>
      <c r="S10" s="127"/>
      <c r="T10" s="127"/>
      <c r="U10" s="127"/>
      <c r="V10" s="99"/>
    </row>
    <row r="11" ht="18.75" customHeight="1">
      <c r="H11" s="39" t="s">
        <v>27</v>
      </c>
    </row>
    <row r="12" spans="1:22" s="59" customFormat="1" ht="15">
      <c r="A12" s="58">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row>
    <row r="13" spans="1:22" s="11" customFormat="1" ht="30.75" customHeight="1">
      <c r="A13" s="122" t="s">
        <v>13</v>
      </c>
      <c r="B13" s="167" t="s">
        <v>11</v>
      </c>
      <c r="C13" s="156" t="s">
        <v>12</v>
      </c>
      <c r="D13" s="122" t="s">
        <v>76</v>
      </c>
      <c r="E13" s="122" t="s">
        <v>77</v>
      </c>
      <c r="F13" s="122" t="s">
        <v>59</v>
      </c>
      <c r="G13" s="128" t="s">
        <v>14</v>
      </c>
      <c r="H13" s="129"/>
      <c r="I13" s="40" t="s">
        <v>62</v>
      </c>
      <c r="J13" s="41"/>
      <c r="K13" s="41"/>
      <c r="L13" s="41"/>
      <c r="M13" s="41"/>
      <c r="N13" s="41"/>
      <c r="O13" s="41"/>
      <c r="P13" s="41"/>
      <c r="Q13" s="41"/>
      <c r="R13" s="156" t="s">
        <v>78</v>
      </c>
      <c r="S13" s="156" t="s">
        <v>63</v>
      </c>
      <c r="T13" s="134" t="s">
        <v>64</v>
      </c>
      <c r="U13" s="135"/>
      <c r="V13" s="136"/>
    </row>
    <row r="14" spans="1:22" s="11" customFormat="1" ht="30">
      <c r="A14" s="122"/>
      <c r="B14" s="167"/>
      <c r="C14" s="156"/>
      <c r="D14" s="122"/>
      <c r="E14" s="122"/>
      <c r="F14" s="122"/>
      <c r="G14" s="130"/>
      <c r="H14" s="131"/>
      <c r="I14" s="42" t="s">
        <v>82</v>
      </c>
      <c r="J14" s="42"/>
      <c r="K14" s="42"/>
      <c r="L14" s="43" t="s">
        <v>83</v>
      </c>
      <c r="M14" s="42"/>
      <c r="N14" s="42"/>
      <c r="O14" s="43" t="s">
        <v>84</v>
      </c>
      <c r="P14" s="42"/>
      <c r="Q14" s="42"/>
      <c r="R14" s="156"/>
      <c r="S14" s="156"/>
      <c r="T14" s="137" t="s">
        <v>65</v>
      </c>
      <c r="U14" s="138"/>
      <c r="V14" s="44" t="s">
        <v>66</v>
      </c>
    </row>
    <row r="15" spans="1:22" s="54" customFormat="1" ht="75.75" customHeight="1" thickBot="1">
      <c r="A15" s="123"/>
      <c r="B15" s="168"/>
      <c r="C15" s="157"/>
      <c r="D15" s="123"/>
      <c r="E15" s="123"/>
      <c r="F15" s="123"/>
      <c r="G15" s="45" t="s">
        <v>60</v>
      </c>
      <c r="H15" s="46" t="s">
        <v>61</v>
      </c>
      <c r="I15" s="47" t="s">
        <v>2</v>
      </c>
      <c r="J15" s="48" t="s">
        <v>3</v>
      </c>
      <c r="K15" s="48" t="s">
        <v>4</v>
      </c>
      <c r="L15" s="49" t="s">
        <v>5</v>
      </c>
      <c r="M15" s="48" t="s">
        <v>6</v>
      </c>
      <c r="N15" s="48" t="s">
        <v>7</v>
      </c>
      <c r="O15" s="50" t="s">
        <v>8</v>
      </c>
      <c r="P15" s="51" t="s">
        <v>10</v>
      </c>
      <c r="Q15" s="48" t="s">
        <v>9</v>
      </c>
      <c r="R15" s="157"/>
      <c r="S15" s="157"/>
      <c r="T15" s="52" t="s">
        <v>79</v>
      </c>
      <c r="U15" s="48" t="s">
        <v>80</v>
      </c>
      <c r="V15" s="53" t="s">
        <v>81</v>
      </c>
    </row>
    <row r="16" spans="1:30" s="3" customFormat="1" ht="21" customHeight="1" thickTop="1">
      <c r="A16" s="95">
        <v>1</v>
      </c>
      <c r="B16" s="55">
        <v>0.3333333333333333</v>
      </c>
      <c r="C16" s="55">
        <v>0.375</v>
      </c>
      <c r="D16" s="69">
        <v>3</v>
      </c>
      <c r="E16" s="69">
        <v>3</v>
      </c>
      <c r="F16" s="70">
        <v>3</v>
      </c>
      <c r="G16" s="71">
        <v>100</v>
      </c>
      <c r="H16" s="72">
        <v>100</v>
      </c>
      <c r="I16" s="73"/>
      <c r="J16" s="74"/>
      <c r="K16" s="74">
        <v>10</v>
      </c>
      <c r="L16" s="75"/>
      <c r="M16" s="74">
        <v>2</v>
      </c>
      <c r="N16" s="74">
        <v>10</v>
      </c>
      <c r="O16" s="75"/>
      <c r="P16" s="74"/>
      <c r="Q16" s="74"/>
      <c r="R16" s="76">
        <v>22</v>
      </c>
      <c r="S16" s="76">
        <v>22</v>
      </c>
      <c r="T16" s="77">
        <v>10</v>
      </c>
      <c r="U16" s="76">
        <v>12</v>
      </c>
      <c r="V16" s="78">
        <v>0</v>
      </c>
      <c r="Y16" s="1"/>
      <c r="Z16" s="1"/>
      <c r="AA16" s="1"/>
      <c r="AB16" s="1"/>
      <c r="AC16" s="1"/>
      <c r="AD16" s="1"/>
    </row>
    <row r="17" spans="1:30" s="3" customFormat="1" ht="21" customHeight="1">
      <c r="A17" s="95">
        <v>2</v>
      </c>
      <c r="B17" s="55">
        <v>0.375</v>
      </c>
      <c r="C17" s="55">
        <v>0.4166666666666667</v>
      </c>
      <c r="D17" s="69">
        <v>1</v>
      </c>
      <c r="E17" s="69">
        <v>1</v>
      </c>
      <c r="F17" s="70">
        <v>9</v>
      </c>
      <c r="G17" s="71">
        <v>25</v>
      </c>
      <c r="H17" s="72">
        <v>25</v>
      </c>
      <c r="I17" s="73"/>
      <c r="J17" s="74"/>
      <c r="K17" s="74">
        <v>5</v>
      </c>
      <c r="L17" s="75"/>
      <c r="M17" s="74"/>
      <c r="N17" s="74">
        <v>10</v>
      </c>
      <c r="O17" s="75"/>
      <c r="P17" s="74"/>
      <c r="Q17" s="74"/>
      <c r="R17" s="76">
        <v>15</v>
      </c>
      <c r="S17" s="76">
        <v>15</v>
      </c>
      <c r="T17" s="77">
        <v>5</v>
      </c>
      <c r="U17" s="76">
        <v>10</v>
      </c>
      <c r="V17" s="78">
        <v>0</v>
      </c>
      <c r="Y17" s="1"/>
      <c r="Z17" s="1"/>
      <c r="AA17" s="1"/>
      <c r="AB17" s="1"/>
      <c r="AC17" s="1"/>
      <c r="AD17" s="1"/>
    </row>
    <row r="18" spans="1:30" s="3" customFormat="1" ht="21" customHeight="1">
      <c r="A18" s="95">
        <v>3</v>
      </c>
      <c r="B18" s="55">
        <v>0.4166666666666667</v>
      </c>
      <c r="C18" s="55">
        <v>0.45833333333333337</v>
      </c>
      <c r="D18" s="69">
        <v>1</v>
      </c>
      <c r="E18" s="69">
        <v>1</v>
      </c>
      <c r="F18" s="70">
        <v>9</v>
      </c>
      <c r="G18" s="71">
        <v>32</v>
      </c>
      <c r="H18" s="72">
        <v>32</v>
      </c>
      <c r="I18" s="73"/>
      <c r="J18" s="74"/>
      <c r="K18" s="74">
        <v>1</v>
      </c>
      <c r="L18" s="75"/>
      <c r="M18" s="74"/>
      <c r="N18" s="74">
        <v>15</v>
      </c>
      <c r="O18" s="75"/>
      <c r="P18" s="74"/>
      <c r="Q18" s="74"/>
      <c r="R18" s="76">
        <v>16</v>
      </c>
      <c r="S18" s="76">
        <v>16</v>
      </c>
      <c r="T18" s="77">
        <v>1</v>
      </c>
      <c r="U18" s="76">
        <v>15</v>
      </c>
      <c r="V18" s="78">
        <v>0</v>
      </c>
      <c r="Y18" s="1"/>
      <c r="Z18" s="1"/>
      <c r="AA18" s="1"/>
      <c r="AB18" s="1"/>
      <c r="AC18" s="1"/>
      <c r="AD18" s="1"/>
    </row>
    <row r="19" spans="1:30" s="3" customFormat="1" ht="21" customHeight="1">
      <c r="A19" s="95">
        <v>4</v>
      </c>
      <c r="B19" s="55">
        <v>0.45833333333333337</v>
      </c>
      <c r="C19" s="55">
        <v>0.5</v>
      </c>
      <c r="D19" s="69">
        <v>1</v>
      </c>
      <c r="E19" s="69">
        <v>1</v>
      </c>
      <c r="F19" s="70">
        <v>9</v>
      </c>
      <c r="G19" s="71">
        <v>25</v>
      </c>
      <c r="H19" s="72">
        <v>25</v>
      </c>
      <c r="I19" s="73"/>
      <c r="J19" s="74"/>
      <c r="K19" s="74">
        <v>1</v>
      </c>
      <c r="L19" s="75"/>
      <c r="M19" s="74"/>
      <c r="N19" s="74">
        <v>25</v>
      </c>
      <c r="O19" s="75"/>
      <c r="P19" s="74"/>
      <c r="Q19" s="74"/>
      <c r="R19" s="76">
        <v>26</v>
      </c>
      <c r="S19" s="76">
        <v>26</v>
      </c>
      <c r="T19" s="77">
        <v>1</v>
      </c>
      <c r="U19" s="76">
        <v>25</v>
      </c>
      <c r="V19" s="78">
        <v>0</v>
      </c>
      <c r="Y19" s="1"/>
      <c r="Z19" s="1"/>
      <c r="AA19" s="1"/>
      <c r="AB19" s="1"/>
      <c r="AC19" s="1"/>
      <c r="AD19" s="1"/>
    </row>
    <row r="20" spans="1:30" s="3" customFormat="1" ht="21" customHeight="1">
      <c r="A20" s="95">
        <v>5</v>
      </c>
      <c r="B20" s="55">
        <v>0.5</v>
      </c>
      <c r="C20" s="55">
        <v>0.5416666666666666</v>
      </c>
      <c r="D20" s="69">
        <v>5</v>
      </c>
      <c r="E20" s="69">
        <v>5</v>
      </c>
      <c r="F20" s="70">
        <v>2</v>
      </c>
      <c r="G20" s="71">
        <v>100</v>
      </c>
      <c r="H20" s="72">
        <v>100</v>
      </c>
      <c r="I20" s="73"/>
      <c r="J20" s="74"/>
      <c r="K20" s="74">
        <v>10</v>
      </c>
      <c r="L20" s="75"/>
      <c r="M20" s="74">
        <v>10</v>
      </c>
      <c r="N20" s="74">
        <v>25</v>
      </c>
      <c r="O20" s="75"/>
      <c r="P20" s="74"/>
      <c r="Q20" s="74"/>
      <c r="R20" s="76">
        <v>45</v>
      </c>
      <c r="S20" s="76">
        <v>45</v>
      </c>
      <c r="T20" s="77">
        <v>10</v>
      </c>
      <c r="U20" s="76">
        <v>35</v>
      </c>
      <c r="V20" s="78">
        <v>0</v>
      </c>
      <c r="Y20" s="1"/>
      <c r="Z20" s="1"/>
      <c r="AA20" s="1"/>
      <c r="AB20" s="1"/>
      <c r="AC20" s="1"/>
      <c r="AD20" s="1"/>
    </row>
    <row r="21" spans="1:30" s="3" customFormat="1" ht="21" customHeight="1">
      <c r="A21" s="95">
        <v>6</v>
      </c>
      <c r="B21" s="55">
        <v>0.5416666666666666</v>
      </c>
      <c r="C21" s="55">
        <v>0.5833333333333333</v>
      </c>
      <c r="D21" s="69">
        <v>2</v>
      </c>
      <c r="E21" s="69">
        <v>2</v>
      </c>
      <c r="F21" s="70">
        <v>7</v>
      </c>
      <c r="G21" s="71">
        <v>50</v>
      </c>
      <c r="H21" s="72">
        <v>50</v>
      </c>
      <c r="I21" s="73"/>
      <c r="J21" s="74"/>
      <c r="K21" s="74"/>
      <c r="L21" s="75"/>
      <c r="M21" s="74"/>
      <c r="N21" s="74">
        <v>30</v>
      </c>
      <c r="O21" s="75"/>
      <c r="P21" s="74"/>
      <c r="Q21" s="74"/>
      <c r="R21" s="76">
        <v>30</v>
      </c>
      <c r="S21" s="76">
        <v>30</v>
      </c>
      <c r="T21" s="77">
        <v>0</v>
      </c>
      <c r="U21" s="76">
        <v>30</v>
      </c>
      <c r="V21" s="78">
        <v>0</v>
      </c>
      <c r="Y21" s="1"/>
      <c r="Z21" s="1"/>
      <c r="AA21" s="1"/>
      <c r="AB21" s="1"/>
      <c r="AC21" s="1"/>
      <c r="AD21" s="1"/>
    </row>
    <row r="22" spans="1:30" s="3" customFormat="1" ht="21" customHeight="1">
      <c r="A22" s="95">
        <v>7</v>
      </c>
      <c r="B22" s="55">
        <v>0.5833333333333333</v>
      </c>
      <c r="C22" s="55">
        <v>0.625</v>
      </c>
      <c r="D22" s="69">
        <v>2</v>
      </c>
      <c r="E22" s="69">
        <v>2</v>
      </c>
      <c r="F22" s="70">
        <v>7</v>
      </c>
      <c r="G22" s="71">
        <v>50</v>
      </c>
      <c r="H22" s="72">
        <v>50</v>
      </c>
      <c r="I22" s="73"/>
      <c r="J22" s="74"/>
      <c r="K22" s="74"/>
      <c r="L22" s="75"/>
      <c r="M22" s="74"/>
      <c r="N22" s="74">
        <v>35</v>
      </c>
      <c r="O22" s="75"/>
      <c r="P22" s="74"/>
      <c r="Q22" s="74"/>
      <c r="R22" s="76">
        <v>35</v>
      </c>
      <c r="S22" s="76">
        <v>35</v>
      </c>
      <c r="T22" s="77">
        <v>0</v>
      </c>
      <c r="U22" s="76">
        <v>35</v>
      </c>
      <c r="V22" s="78">
        <v>0</v>
      </c>
      <c r="Y22" s="1"/>
      <c r="Z22" s="1"/>
      <c r="AA22" s="1"/>
      <c r="AB22" s="1"/>
      <c r="AC22" s="1"/>
      <c r="AD22" s="1"/>
    </row>
    <row r="23" spans="1:30" s="3" customFormat="1" ht="21" customHeight="1">
      <c r="A23" s="95">
        <v>8</v>
      </c>
      <c r="B23" s="55">
        <v>0.625</v>
      </c>
      <c r="C23" s="55">
        <v>0.6666666666666665</v>
      </c>
      <c r="D23" s="69">
        <v>3</v>
      </c>
      <c r="E23" s="69">
        <v>3</v>
      </c>
      <c r="F23" s="70">
        <v>3</v>
      </c>
      <c r="G23" s="71">
        <v>100</v>
      </c>
      <c r="H23" s="72">
        <v>100</v>
      </c>
      <c r="I23" s="73"/>
      <c r="J23" s="74"/>
      <c r="K23" s="74"/>
      <c r="L23" s="75"/>
      <c r="M23" s="74"/>
      <c r="N23" s="74">
        <v>25</v>
      </c>
      <c r="O23" s="75"/>
      <c r="P23" s="74"/>
      <c r="Q23" s="74"/>
      <c r="R23" s="76">
        <v>25</v>
      </c>
      <c r="S23" s="76">
        <v>25</v>
      </c>
      <c r="T23" s="77">
        <v>0</v>
      </c>
      <c r="U23" s="76">
        <v>25</v>
      </c>
      <c r="V23" s="78">
        <v>0</v>
      </c>
      <c r="Y23" s="1"/>
      <c r="Z23" s="1"/>
      <c r="AA23" s="1"/>
      <c r="AB23" s="1"/>
      <c r="AC23" s="1"/>
      <c r="AD23" s="1"/>
    </row>
    <row r="24" spans="1:30" s="3" customFormat="1" ht="21" customHeight="1">
      <c r="A24" s="95">
        <v>9</v>
      </c>
      <c r="B24" s="55">
        <v>0.6666666666666665</v>
      </c>
      <c r="C24" s="55">
        <v>0.7083333333333331</v>
      </c>
      <c r="D24" s="69">
        <v>6</v>
      </c>
      <c r="E24" s="69">
        <v>6</v>
      </c>
      <c r="F24" s="70">
        <v>1</v>
      </c>
      <c r="G24" s="71">
        <v>200</v>
      </c>
      <c r="H24" s="72">
        <v>200</v>
      </c>
      <c r="I24" s="73"/>
      <c r="J24" s="74"/>
      <c r="K24" s="74">
        <v>5</v>
      </c>
      <c r="L24" s="75"/>
      <c r="M24" s="74"/>
      <c r="N24" s="74">
        <v>25</v>
      </c>
      <c r="O24" s="75"/>
      <c r="P24" s="74"/>
      <c r="Q24" s="74"/>
      <c r="R24" s="76">
        <v>30</v>
      </c>
      <c r="S24" s="76">
        <v>30</v>
      </c>
      <c r="T24" s="77">
        <v>5</v>
      </c>
      <c r="U24" s="76">
        <v>25</v>
      </c>
      <c r="V24" s="78">
        <v>0</v>
      </c>
      <c r="Y24" s="1"/>
      <c r="Z24" s="1"/>
      <c r="AA24" s="1"/>
      <c r="AB24" s="1"/>
      <c r="AC24" s="1"/>
      <c r="AD24" s="1"/>
    </row>
    <row r="25" spans="1:22" s="3" customFormat="1" ht="21" customHeight="1">
      <c r="A25" s="95">
        <v>10</v>
      </c>
      <c r="B25" s="55">
        <v>0.7083333333333331</v>
      </c>
      <c r="C25" s="55">
        <v>0.75</v>
      </c>
      <c r="D25" s="69">
        <v>3</v>
      </c>
      <c r="E25" s="69">
        <v>3</v>
      </c>
      <c r="F25" s="70">
        <v>3</v>
      </c>
      <c r="G25" s="71">
        <v>100</v>
      </c>
      <c r="H25" s="72">
        <v>100</v>
      </c>
      <c r="I25" s="73"/>
      <c r="J25" s="74"/>
      <c r="K25" s="74">
        <v>10</v>
      </c>
      <c r="L25" s="75"/>
      <c r="M25" s="74">
        <v>10</v>
      </c>
      <c r="N25" s="74">
        <v>5</v>
      </c>
      <c r="O25" s="75"/>
      <c r="P25" s="74"/>
      <c r="Q25" s="74"/>
      <c r="R25" s="76">
        <v>25</v>
      </c>
      <c r="S25" s="76">
        <v>25</v>
      </c>
      <c r="T25" s="77">
        <v>10</v>
      </c>
      <c r="U25" s="76">
        <v>15</v>
      </c>
      <c r="V25" s="78">
        <v>0</v>
      </c>
    </row>
    <row r="26" spans="1:22" s="3" customFormat="1" ht="21" customHeight="1">
      <c r="A26" s="95">
        <v>11</v>
      </c>
      <c r="B26" s="55">
        <v>0.75</v>
      </c>
      <c r="C26" s="55">
        <v>0.7916666666666664</v>
      </c>
      <c r="D26" s="69">
        <v>3</v>
      </c>
      <c r="E26" s="69">
        <v>3</v>
      </c>
      <c r="F26" s="70">
        <v>3</v>
      </c>
      <c r="G26" s="71">
        <v>75</v>
      </c>
      <c r="H26" s="72">
        <v>75</v>
      </c>
      <c r="I26" s="73"/>
      <c r="J26" s="74"/>
      <c r="K26" s="74">
        <v>15</v>
      </c>
      <c r="L26" s="75"/>
      <c r="M26" s="74">
        <v>10</v>
      </c>
      <c r="N26" s="74">
        <v>5</v>
      </c>
      <c r="O26" s="75"/>
      <c r="P26" s="74"/>
      <c r="Q26" s="74"/>
      <c r="R26" s="76">
        <v>30</v>
      </c>
      <c r="S26" s="76">
        <v>30</v>
      </c>
      <c r="T26" s="77">
        <v>15</v>
      </c>
      <c r="U26" s="76">
        <v>15</v>
      </c>
      <c r="V26" s="78">
        <v>0</v>
      </c>
    </row>
    <row r="27" spans="1:22" s="3" customFormat="1" ht="21" customHeight="1">
      <c r="A27" s="95">
        <v>12</v>
      </c>
      <c r="B27" s="55">
        <v>0.7916666666666664</v>
      </c>
      <c r="C27" s="55">
        <v>0.833333333333333</v>
      </c>
      <c r="D27" s="69">
        <v>1</v>
      </c>
      <c r="E27" s="69">
        <v>1</v>
      </c>
      <c r="F27" s="70">
        <v>9</v>
      </c>
      <c r="G27" s="71">
        <v>75</v>
      </c>
      <c r="H27" s="72">
        <v>75</v>
      </c>
      <c r="I27" s="73"/>
      <c r="J27" s="74"/>
      <c r="K27" s="74"/>
      <c r="L27" s="75"/>
      <c r="M27" s="74">
        <v>5</v>
      </c>
      <c r="N27" s="74">
        <v>5</v>
      </c>
      <c r="O27" s="75"/>
      <c r="P27" s="74"/>
      <c r="Q27" s="74"/>
      <c r="R27" s="76">
        <v>10</v>
      </c>
      <c r="S27" s="76">
        <v>10</v>
      </c>
      <c r="T27" s="77">
        <v>0</v>
      </c>
      <c r="U27" s="76">
        <v>10</v>
      </c>
      <c r="V27" s="78">
        <v>0</v>
      </c>
    </row>
    <row r="28" spans="1:22" s="3" customFormat="1" ht="21" customHeight="1">
      <c r="A28" s="95">
        <v>13</v>
      </c>
      <c r="B28" s="55">
        <v>0.833333333333333</v>
      </c>
      <c r="C28" s="55">
        <v>0.875</v>
      </c>
      <c r="D28" s="69">
        <v>1</v>
      </c>
      <c r="E28" s="69">
        <v>1</v>
      </c>
      <c r="F28" s="70">
        <v>9</v>
      </c>
      <c r="G28" s="71">
        <v>75</v>
      </c>
      <c r="H28" s="72">
        <v>75</v>
      </c>
      <c r="I28" s="73"/>
      <c r="J28" s="74"/>
      <c r="K28" s="74"/>
      <c r="L28" s="75"/>
      <c r="M28" s="74"/>
      <c r="N28" s="74">
        <v>5</v>
      </c>
      <c r="O28" s="75"/>
      <c r="P28" s="74"/>
      <c r="Q28" s="74"/>
      <c r="R28" s="76">
        <v>5</v>
      </c>
      <c r="S28" s="76">
        <v>5</v>
      </c>
      <c r="T28" s="77">
        <v>0</v>
      </c>
      <c r="U28" s="76">
        <v>5</v>
      </c>
      <c r="V28" s="78">
        <v>0</v>
      </c>
    </row>
    <row r="29" spans="1:22" s="3" customFormat="1" ht="21" customHeight="1" thickBot="1">
      <c r="A29" s="96">
        <v>14</v>
      </c>
      <c r="B29" s="56">
        <v>0.875</v>
      </c>
      <c r="C29" s="57">
        <v>0.9166666666666663</v>
      </c>
      <c r="D29" s="79">
        <v>1</v>
      </c>
      <c r="E29" s="79">
        <v>1</v>
      </c>
      <c r="F29" s="80">
        <v>9</v>
      </c>
      <c r="G29" s="81">
        <v>50</v>
      </c>
      <c r="H29" s="72">
        <v>50</v>
      </c>
      <c r="I29" s="82"/>
      <c r="J29" s="83"/>
      <c r="K29" s="83"/>
      <c r="L29" s="84"/>
      <c r="M29" s="83"/>
      <c r="N29" s="83">
        <v>5</v>
      </c>
      <c r="O29" s="84"/>
      <c r="P29" s="83"/>
      <c r="Q29" s="83"/>
      <c r="R29" s="76">
        <v>5</v>
      </c>
      <c r="S29" s="76">
        <v>5</v>
      </c>
      <c r="T29" s="85">
        <v>0</v>
      </c>
      <c r="U29" s="86">
        <v>5</v>
      </c>
      <c r="V29" s="87">
        <v>0</v>
      </c>
    </row>
    <row r="30" spans="1:22" s="3" customFormat="1" ht="19.5" customHeight="1" thickBot="1" thickTop="1">
      <c r="A30" s="14"/>
      <c r="B30" s="88"/>
      <c r="C30" s="88"/>
      <c r="D30" s="88"/>
      <c r="E30" s="88"/>
      <c r="F30" s="89" t="s">
        <v>35</v>
      </c>
      <c r="G30" s="90">
        <v>1057</v>
      </c>
      <c r="H30" s="90">
        <v>1057</v>
      </c>
      <c r="I30" s="91">
        <v>0</v>
      </c>
      <c r="J30" s="92">
        <v>0</v>
      </c>
      <c r="K30" s="92">
        <v>57</v>
      </c>
      <c r="L30" s="92">
        <v>0</v>
      </c>
      <c r="M30" s="92">
        <v>37</v>
      </c>
      <c r="N30" s="92">
        <v>225</v>
      </c>
      <c r="O30" s="92">
        <v>0</v>
      </c>
      <c r="P30" s="92">
        <v>0</v>
      </c>
      <c r="Q30" s="92">
        <v>0</v>
      </c>
      <c r="R30" s="92">
        <v>319</v>
      </c>
      <c r="S30" s="93">
        <v>319</v>
      </c>
      <c r="T30" s="94">
        <v>57</v>
      </c>
      <c r="U30" s="94">
        <v>262</v>
      </c>
      <c r="V30" s="94">
        <v>0</v>
      </c>
    </row>
    <row r="31" spans="1:22" s="11" customFormat="1" ht="24.75" customHeight="1" thickBot="1">
      <c r="A31" s="60" t="s">
        <v>33</v>
      </c>
      <c r="B31" s="13"/>
      <c r="C31" s="13"/>
      <c r="D31" s="13"/>
      <c r="E31" s="13"/>
      <c r="F31" s="13"/>
      <c r="G31" s="20"/>
      <c r="H31" s="21"/>
      <c r="I31"/>
      <c r="J31"/>
      <c r="K31"/>
      <c r="L31"/>
      <c r="M31"/>
      <c r="N31"/>
      <c r="O31"/>
      <c r="P31"/>
      <c r="Q31"/>
      <c r="R31"/>
      <c r="S31" s="15"/>
      <c r="T31" s="97">
        <v>0.1786833855799373</v>
      </c>
      <c r="U31" s="97">
        <v>0.8213166144200627</v>
      </c>
      <c r="V31" s="97">
        <v>0</v>
      </c>
    </row>
    <row r="32" spans="1:22" s="3" customFormat="1" ht="30" customHeight="1" thickBot="1">
      <c r="A32" s="147" t="s">
        <v>38</v>
      </c>
      <c r="B32" s="148"/>
      <c r="C32" s="145" t="s">
        <v>0</v>
      </c>
      <c r="D32" s="146"/>
      <c r="E32" s="146"/>
      <c r="F32" s="146"/>
      <c r="G32" s="104"/>
      <c r="H32" s="105"/>
      <c r="I32"/>
      <c r="J32" s="190" t="s">
        <v>46</v>
      </c>
      <c r="K32" s="191"/>
      <c r="L32" s="190" t="s">
        <v>47</v>
      </c>
      <c r="M32" s="191"/>
      <c r="N32" s="62"/>
      <c r="O32" s="63"/>
      <c r="P32" s="62"/>
      <c r="Q32"/>
      <c r="R32"/>
      <c r="S32" s="12"/>
      <c r="T32" s="110" t="s">
        <v>34</v>
      </c>
      <c r="U32" s="111"/>
      <c r="V32" s="112"/>
    </row>
    <row r="33" spans="1:19" ht="30" customHeight="1">
      <c r="A33" s="173" t="s">
        <v>36</v>
      </c>
      <c r="B33" s="174"/>
      <c r="C33" s="145" t="s">
        <v>99</v>
      </c>
      <c r="D33" s="146"/>
      <c r="E33" s="146"/>
      <c r="F33" s="146"/>
      <c r="G33" s="106"/>
      <c r="H33" s="107"/>
      <c r="I33"/>
      <c r="J33" s="64" t="s">
        <v>44</v>
      </c>
      <c r="K33" s="65" t="s">
        <v>45</v>
      </c>
      <c r="L33" s="65" t="s">
        <v>44</v>
      </c>
      <c r="M33" s="65" t="s">
        <v>45</v>
      </c>
      <c r="N33" s="183" t="s">
        <v>48</v>
      </c>
      <c r="O33" s="184"/>
      <c r="P33" s="185"/>
      <c r="Q33"/>
      <c r="R33"/>
      <c r="S33" s="12"/>
    </row>
    <row r="34" spans="1:19" ht="30" customHeight="1">
      <c r="A34" s="147" t="s">
        <v>37</v>
      </c>
      <c r="B34" s="148"/>
      <c r="C34" s="139">
        <v>6</v>
      </c>
      <c r="D34" s="153"/>
      <c r="E34" s="149" t="s">
        <v>39</v>
      </c>
      <c r="F34" s="150"/>
      <c r="G34" s="139">
        <v>3</v>
      </c>
      <c r="H34" s="140"/>
      <c r="I34"/>
      <c r="J34" s="66">
        <v>0</v>
      </c>
      <c r="K34" s="66">
        <v>0</v>
      </c>
      <c r="L34" s="66">
        <v>0</v>
      </c>
      <c r="M34" s="66">
        <v>0</v>
      </c>
      <c r="N34" s="132" t="s">
        <v>41</v>
      </c>
      <c r="O34" s="175"/>
      <c r="P34" s="133"/>
      <c r="Q34"/>
      <c r="R34"/>
      <c r="S34" s="12"/>
    </row>
    <row r="35" spans="1:19" ht="30" customHeight="1">
      <c r="A35" s="192" t="s">
        <v>13</v>
      </c>
      <c r="B35" s="152"/>
      <c r="C35" s="139">
        <v>9</v>
      </c>
      <c r="D35" s="153"/>
      <c r="E35" s="151" t="s">
        <v>13</v>
      </c>
      <c r="F35" s="152"/>
      <c r="G35" s="139">
        <v>1</v>
      </c>
      <c r="H35" s="140"/>
      <c r="J35" s="67">
        <v>40</v>
      </c>
      <c r="K35" s="67">
        <v>55</v>
      </c>
      <c r="L35" s="66">
        <v>25</v>
      </c>
      <c r="M35" s="67">
        <v>35</v>
      </c>
      <c r="N35" s="132" t="s">
        <v>42</v>
      </c>
      <c r="O35" s="175"/>
      <c r="P35" s="133"/>
      <c r="Q35" s="12"/>
      <c r="R35" s="5"/>
      <c r="S35" s="5"/>
    </row>
    <row r="36" spans="1:19" ht="48" customHeight="1">
      <c r="A36" s="147" t="s">
        <v>49</v>
      </c>
      <c r="B36" s="148"/>
      <c r="C36" s="141" t="s">
        <v>41</v>
      </c>
      <c r="D36" s="153"/>
      <c r="E36" s="169" t="s">
        <v>49</v>
      </c>
      <c r="F36" s="148"/>
      <c r="G36" s="141" t="s">
        <v>41</v>
      </c>
      <c r="H36" s="142"/>
      <c r="J36" s="67">
        <v>61</v>
      </c>
      <c r="K36" s="67">
        <v>81</v>
      </c>
      <c r="L36" s="66">
        <v>36</v>
      </c>
      <c r="M36" s="67">
        <v>51</v>
      </c>
      <c r="N36" s="132" t="s">
        <v>43</v>
      </c>
      <c r="O36" s="175"/>
      <c r="P36" s="133"/>
      <c r="Q36" s="5"/>
      <c r="R36" s="5"/>
      <c r="S36" s="5"/>
    </row>
    <row r="37" spans="1:19" ht="30" customHeight="1" thickBot="1">
      <c r="A37" s="186" t="s">
        <v>40</v>
      </c>
      <c r="B37" s="187"/>
      <c r="C37" s="143" t="s">
        <v>100</v>
      </c>
      <c r="D37" s="189"/>
      <c r="E37" s="188" t="s">
        <v>40</v>
      </c>
      <c r="F37" s="187"/>
      <c r="G37" s="143" t="s">
        <v>100</v>
      </c>
      <c r="H37" s="144"/>
      <c r="Q37" s="5"/>
      <c r="R37" s="5"/>
      <c r="S37" s="5"/>
    </row>
    <row r="38" spans="1:19" ht="15" customHeight="1">
      <c r="A38" s="12"/>
      <c r="B38" s="10"/>
      <c r="C38" s="4"/>
      <c r="D38" s="5"/>
      <c r="E38" s="5"/>
      <c r="F38" s="5"/>
      <c r="G38" s="4"/>
      <c r="H38" s="4"/>
      <c r="Q38" s="5"/>
      <c r="R38" s="5"/>
      <c r="S38" s="5"/>
    </row>
    <row r="39" ht="12" customHeight="1"/>
    <row r="41" ht="24" customHeight="1"/>
    <row r="45" ht="12" customHeight="1"/>
    <row r="48" ht="12">
      <c r="A48" s="8"/>
    </row>
  </sheetData>
  <sheetProtection sheet="1" objects="1" scenarios="1"/>
  <mergeCells count="82">
    <mergeCell ref="T13:V13"/>
    <mergeCell ref="T14:U14"/>
    <mergeCell ref="T32:V32"/>
    <mergeCell ref="R13:R15"/>
    <mergeCell ref="G34:H34"/>
    <mergeCell ref="G35:H35"/>
    <mergeCell ref="S13:S15"/>
    <mergeCell ref="L32:M32"/>
    <mergeCell ref="G36:H36"/>
    <mergeCell ref="G37:H37"/>
    <mergeCell ref="C32:F32"/>
    <mergeCell ref="E13:E15"/>
    <mergeCell ref="G13:H14"/>
    <mergeCell ref="C33:F33"/>
    <mergeCell ref="A34:B34"/>
    <mergeCell ref="E34:F34"/>
    <mergeCell ref="E35:F35"/>
    <mergeCell ref="C34:D34"/>
    <mergeCell ref="C35:D35"/>
    <mergeCell ref="A4:B4"/>
    <mergeCell ref="C13:C15"/>
    <mergeCell ref="A5:B5"/>
    <mergeCell ref="D13:D15"/>
    <mergeCell ref="A8:B9"/>
    <mergeCell ref="Q7:U7"/>
    <mergeCell ref="Q6:V6"/>
    <mergeCell ref="V8:V9"/>
    <mergeCell ref="C4:F4"/>
    <mergeCell ref="C5:F5"/>
    <mergeCell ref="Q8:U9"/>
    <mergeCell ref="M5:N5"/>
    <mergeCell ref="G5:H5"/>
    <mergeCell ref="Q10:U10"/>
    <mergeCell ref="G8:H8"/>
    <mergeCell ref="C8:C9"/>
    <mergeCell ref="F13:F15"/>
    <mergeCell ref="A6:B6"/>
    <mergeCell ref="A7:B7"/>
    <mergeCell ref="C6:F6"/>
    <mergeCell ref="C7:F7"/>
    <mergeCell ref="A13:A15"/>
    <mergeCell ref="B13:B15"/>
    <mergeCell ref="A1:B1"/>
    <mergeCell ref="A2:B2"/>
    <mergeCell ref="A3:B3"/>
    <mergeCell ref="I1:L1"/>
    <mergeCell ref="G9:H9"/>
    <mergeCell ref="G10:H10"/>
    <mergeCell ref="G1:H1"/>
    <mergeCell ref="G2:H2"/>
    <mergeCell ref="G7:H7"/>
    <mergeCell ref="G6:H6"/>
    <mergeCell ref="M2:N2"/>
    <mergeCell ref="M3:N3"/>
    <mergeCell ref="M4:N4"/>
    <mergeCell ref="O5:S5"/>
    <mergeCell ref="C1:F1"/>
    <mergeCell ref="C2:F2"/>
    <mergeCell ref="C3:F3"/>
    <mergeCell ref="J2:K5"/>
    <mergeCell ref="G3:H3"/>
    <mergeCell ref="G4:H4"/>
    <mergeCell ref="A32:B32"/>
    <mergeCell ref="A33:B33"/>
    <mergeCell ref="E36:F36"/>
    <mergeCell ref="C36:D36"/>
    <mergeCell ref="O1:P1"/>
    <mergeCell ref="O2:P2"/>
    <mergeCell ref="O3:P3"/>
    <mergeCell ref="O4:P4"/>
    <mergeCell ref="N33:P33"/>
    <mergeCell ref="M1:N1"/>
    <mergeCell ref="A37:B37"/>
    <mergeCell ref="E37:F37"/>
    <mergeCell ref="C37:D37"/>
    <mergeCell ref="I9:N9"/>
    <mergeCell ref="J32:K32"/>
    <mergeCell ref="A35:B35"/>
    <mergeCell ref="A36:B36"/>
    <mergeCell ref="N34:P34"/>
    <mergeCell ref="N35:P35"/>
    <mergeCell ref="N36:P36"/>
  </mergeCells>
  <conditionalFormatting sqref="I8 G30:R30 R16:R29 S16:W30 H16:H29">
    <cfRule type="cellIs" priority="1" dxfId="1" operator="equal" stopIfTrue="1">
      <formula>0</formula>
    </cfRule>
  </conditionalFormatting>
  <conditionalFormatting sqref="D16:F29 T31:V31">
    <cfRule type="cellIs" priority="2" dxfId="0" operator="equal" stopIfTrue="1">
      <formula>0</formula>
    </cfRule>
  </conditionalFormatting>
  <printOptions/>
  <pageMargins left="0.25" right="0.25" top="0.65" bottom="0.65" header="0.5" footer="0.5"/>
  <pageSetup fitToHeight="1" fitToWidth="1" horizontalDpi="600" verticalDpi="600" orientation="landscape" scale="53" r:id="rId1"/>
  <headerFooter alignWithMargins="0">
    <oddFooter>&amp;L&amp;"Arial,Bold"&amp;12Figure 2
page 1 of 2&amp;C&amp;"Arial,Bold"&amp;12&amp;A&amp;R&amp;F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48"/>
  <sheetViews>
    <sheetView showGridLines="0" zoomScale="55" zoomScaleNormal="55" zoomScalePageLayoutView="0" workbookViewId="0" topLeftCell="A1">
      <selection activeCell="H30" sqref="H30"/>
    </sheetView>
  </sheetViews>
  <sheetFormatPr defaultColWidth="9.140625" defaultRowHeight="12.75"/>
  <cols>
    <col min="1" max="1" width="8.7109375" style="5" customWidth="1"/>
    <col min="2" max="2" width="12.57421875" style="6" customWidth="1"/>
    <col min="3" max="3" width="12.140625" style="6" customWidth="1"/>
    <col min="4" max="5" width="11.421875" style="7" customWidth="1"/>
    <col min="6" max="6" width="12.140625" style="7" customWidth="1"/>
    <col min="7" max="7" width="12.57421875" style="6" customWidth="1"/>
    <col min="8" max="8" width="14.8515625" style="6" customWidth="1"/>
    <col min="9" max="9" width="12.57421875" style="7" customWidth="1"/>
    <col min="10" max="10" width="13.00390625" style="7" customWidth="1"/>
    <col min="11" max="11" width="9.421875" style="7" customWidth="1"/>
    <col min="12" max="12" width="11.140625" style="7" customWidth="1"/>
    <col min="13" max="13" width="9.421875" style="7" customWidth="1"/>
    <col min="14" max="14" width="9.140625" style="7" customWidth="1"/>
    <col min="15" max="15" width="9.7109375" style="7" customWidth="1"/>
    <col min="16" max="16" width="12.140625" style="7" bestFit="1" customWidth="1"/>
    <col min="17" max="17" width="14.8515625" style="7" customWidth="1"/>
    <col min="18" max="18" width="12.00390625" style="7" customWidth="1"/>
    <col min="19" max="19" width="10.8515625" style="7" customWidth="1"/>
    <col min="20" max="21" width="12.28125" style="5" customWidth="1"/>
    <col min="22" max="22" width="13.28125" style="5" customWidth="1"/>
    <col min="23" max="16384" width="9.140625" style="4" customWidth="1"/>
  </cols>
  <sheetData>
    <row r="1" spans="1:22" s="3" customFormat="1" ht="21" customHeight="1">
      <c r="A1" s="154" t="s">
        <v>15</v>
      </c>
      <c r="B1" s="155"/>
      <c r="C1" s="166" t="s">
        <v>86</v>
      </c>
      <c r="D1" s="166"/>
      <c r="E1" s="166"/>
      <c r="F1" s="166"/>
      <c r="G1" s="132" t="s">
        <v>26</v>
      </c>
      <c r="H1" s="133"/>
      <c r="I1" s="170" t="s">
        <v>108</v>
      </c>
      <c r="J1" s="171"/>
      <c r="K1" s="171"/>
      <c r="L1" s="172"/>
      <c r="M1" s="132" t="s">
        <v>21</v>
      </c>
      <c r="N1" s="133"/>
      <c r="O1" s="176">
        <v>37261</v>
      </c>
      <c r="P1" s="177"/>
      <c r="R1" s="9"/>
      <c r="S1" s="9"/>
      <c r="U1" s="16"/>
      <c r="V1" s="2"/>
    </row>
    <row r="2" spans="1:22" s="3" customFormat="1" ht="21" customHeight="1">
      <c r="A2" s="154" t="s">
        <v>16</v>
      </c>
      <c r="B2" s="155"/>
      <c r="C2" s="166" t="s">
        <v>102</v>
      </c>
      <c r="D2" s="166"/>
      <c r="E2" s="166"/>
      <c r="F2" s="166"/>
      <c r="G2" s="132" t="s">
        <v>29</v>
      </c>
      <c r="H2" s="133"/>
      <c r="I2" s="35">
        <v>12</v>
      </c>
      <c r="J2" s="193" t="s">
        <v>97</v>
      </c>
      <c r="K2" s="194"/>
      <c r="L2" s="101"/>
      <c r="M2" s="132" t="s">
        <v>22</v>
      </c>
      <c r="N2" s="133"/>
      <c r="O2" s="178">
        <v>37261</v>
      </c>
      <c r="P2" s="179"/>
      <c r="R2" s="9"/>
      <c r="S2" s="9"/>
      <c r="T2" s="2"/>
      <c r="U2" s="2"/>
      <c r="V2" s="2"/>
    </row>
    <row r="3" spans="1:22" s="3" customFormat="1" ht="21" customHeight="1">
      <c r="A3" s="154" t="s">
        <v>17</v>
      </c>
      <c r="B3" s="155"/>
      <c r="C3" s="166" t="s">
        <v>103</v>
      </c>
      <c r="D3" s="166"/>
      <c r="E3" s="166"/>
      <c r="F3" s="166"/>
      <c r="G3" s="132" t="s">
        <v>30</v>
      </c>
      <c r="H3" s="133"/>
      <c r="I3" s="34">
        <v>10</v>
      </c>
      <c r="J3" s="195"/>
      <c r="K3" s="196"/>
      <c r="L3" s="102"/>
      <c r="M3" s="132" t="s">
        <v>23</v>
      </c>
      <c r="N3" s="133"/>
      <c r="O3" s="180">
        <v>0.4166666666666667</v>
      </c>
      <c r="P3" s="177"/>
      <c r="R3" s="9"/>
      <c r="S3" s="9"/>
      <c r="T3" s="2"/>
      <c r="U3" s="2"/>
      <c r="V3" s="2"/>
    </row>
    <row r="4" spans="1:22" s="3" customFormat="1" ht="21" customHeight="1">
      <c r="A4" s="154" t="s">
        <v>51</v>
      </c>
      <c r="B4" s="155"/>
      <c r="C4" s="166" t="s">
        <v>104</v>
      </c>
      <c r="D4" s="166"/>
      <c r="E4" s="166"/>
      <c r="F4" s="166"/>
      <c r="G4" s="132" t="s">
        <v>31</v>
      </c>
      <c r="H4" s="133"/>
      <c r="I4" s="34" t="s">
        <v>95</v>
      </c>
      <c r="J4" s="195"/>
      <c r="K4" s="196"/>
      <c r="L4" s="102"/>
      <c r="M4" s="132" t="s">
        <v>24</v>
      </c>
      <c r="N4" s="133"/>
      <c r="O4" s="181">
        <v>0</v>
      </c>
      <c r="P4" s="182"/>
      <c r="V4" s="2"/>
    </row>
    <row r="5" spans="1:22" s="3" customFormat="1" ht="21" customHeight="1" thickBot="1">
      <c r="A5" s="154" t="s">
        <v>18</v>
      </c>
      <c r="B5" s="155"/>
      <c r="C5" s="166" t="s">
        <v>106</v>
      </c>
      <c r="D5" s="166"/>
      <c r="E5" s="166"/>
      <c r="F5" s="166"/>
      <c r="G5" s="132" t="s">
        <v>28</v>
      </c>
      <c r="H5" s="133"/>
      <c r="I5" s="36">
        <v>55</v>
      </c>
      <c r="J5" s="197"/>
      <c r="K5" s="198"/>
      <c r="L5" s="103"/>
      <c r="M5" s="132" t="s">
        <v>50</v>
      </c>
      <c r="N5" s="133"/>
      <c r="O5" s="166" t="s">
        <v>110</v>
      </c>
      <c r="P5" s="166"/>
      <c r="Q5" s="166"/>
      <c r="R5" s="166"/>
      <c r="S5" s="166"/>
      <c r="V5" s="2"/>
    </row>
    <row r="6" spans="1:22" s="3" customFormat="1" ht="21" customHeight="1">
      <c r="A6" s="154" t="s">
        <v>19</v>
      </c>
      <c r="B6" s="155"/>
      <c r="C6" s="166" t="s">
        <v>105</v>
      </c>
      <c r="D6" s="166"/>
      <c r="E6" s="166"/>
      <c r="F6" s="166"/>
      <c r="G6" s="132" t="s">
        <v>53</v>
      </c>
      <c r="H6" s="133"/>
      <c r="I6" s="36">
        <v>3000</v>
      </c>
      <c r="J6" s="61" t="s">
        <v>25</v>
      </c>
      <c r="K6" s="100">
        <v>2000</v>
      </c>
      <c r="N6" s="9"/>
      <c r="O6"/>
      <c r="P6"/>
      <c r="Q6" s="160" t="s">
        <v>54</v>
      </c>
      <c r="R6" s="161"/>
      <c r="S6" s="161"/>
      <c r="T6" s="162"/>
      <c r="U6" s="162"/>
      <c r="V6" s="163"/>
    </row>
    <row r="7" spans="1:22" s="3" customFormat="1" ht="21" customHeight="1">
      <c r="A7" s="154" t="s">
        <v>85</v>
      </c>
      <c r="B7" s="155"/>
      <c r="C7" s="166" t="s">
        <v>107</v>
      </c>
      <c r="D7" s="166"/>
      <c r="E7" s="166"/>
      <c r="F7" s="166"/>
      <c r="G7" s="132" t="s">
        <v>52</v>
      </c>
      <c r="H7" s="133"/>
      <c r="I7" s="37">
        <v>4500</v>
      </c>
      <c r="J7" s="33" t="s">
        <v>25</v>
      </c>
      <c r="K7" s="37">
        <v>2020</v>
      </c>
      <c r="N7" s="9"/>
      <c r="O7" s="9"/>
      <c r="P7" s="9"/>
      <c r="Q7" s="158" t="s">
        <v>74</v>
      </c>
      <c r="R7" s="159"/>
      <c r="S7" s="159"/>
      <c r="T7" s="159"/>
      <c r="U7" s="159"/>
      <c r="V7" s="98" t="s">
        <v>93</v>
      </c>
    </row>
    <row r="8" spans="1:22" s="3" customFormat="1" ht="21" customHeight="1">
      <c r="A8" s="125" t="s">
        <v>58</v>
      </c>
      <c r="B8" s="125"/>
      <c r="C8" s="166" t="s">
        <v>96</v>
      </c>
      <c r="D8" s="9"/>
      <c r="E8" s="9"/>
      <c r="F8" s="9"/>
      <c r="G8" s="132" t="s">
        <v>56</v>
      </c>
      <c r="H8" s="133"/>
      <c r="I8" s="38">
        <v>3150</v>
      </c>
      <c r="J8" s="33" t="s">
        <v>25</v>
      </c>
      <c r="K8" s="38">
        <v>2002</v>
      </c>
      <c r="L8" s="68" t="s">
        <v>57</v>
      </c>
      <c r="Q8" s="124" t="s">
        <v>75</v>
      </c>
      <c r="R8" s="125"/>
      <c r="S8" s="125"/>
      <c r="T8" s="125"/>
      <c r="U8" s="125"/>
      <c r="V8" s="164" t="s">
        <v>96</v>
      </c>
    </row>
    <row r="9" spans="1:22" s="3" customFormat="1" ht="21" customHeight="1">
      <c r="A9" s="148"/>
      <c r="B9" s="125"/>
      <c r="C9" s="166"/>
      <c r="D9" s="9"/>
      <c r="E9" s="9"/>
      <c r="F9" s="9"/>
      <c r="G9" s="132" t="s">
        <v>20</v>
      </c>
      <c r="H9" s="133"/>
      <c r="I9" s="166" t="s">
        <v>109</v>
      </c>
      <c r="J9" s="166"/>
      <c r="K9" s="166"/>
      <c r="L9" s="166"/>
      <c r="M9" s="166"/>
      <c r="N9" s="166"/>
      <c r="Q9" s="124"/>
      <c r="R9" s="125"/>
      <c r="S9" s="125"/>
      <c r="T9" s="125"/>
      <c r="U9" s="125"/>
      <c r="V9" s="165"/>
    </row>
    <row r="10" spans="1:22" ht="21" customHeight="1" thickBot="1">
      <c r="A10" s="19"/>
      <c r="G10" s="125" t="s">
        <v>32</v>
      </c>
      <c r="H10" s="125"/>
      <c r="I10" s="34">
        <v>12</v>
      </c>
      <c r="J10" s="4"/>
      <c r="K10" s="4"/>
      <c r="L10" s="4"/>
      <c r="M10" s="4"/>
      <c r="N10" s="4"/>
      <c r="O10" s="4"/>
      <c r="P10" s="4"/>
      <c r="Q10" s="126" t="s">
        <v>55</v>
      </c>
      <c r="R10" s="127"/>
      <c r="S10" s="127"/>
      <c r="T10" s="127"/>
      <c r="U10" s="127"/>
      <c r="V10" s="99">
        <v>0.01</v>
      </c>
    </row>
    <row r="11" ht="18.75" customHeight="1">
      <c r="H11" s="39" t="s">
        <v>27</v>
      </c>
    </row>
    <row r="12" spans="1:22" s="59" customFormat="1" ht="15">
      <c r="A12" s="58">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row>
    <row r="13" spans="1:22" s="11" customFormat="1" ht="30.75" customHeight="1">
      <c r="A13" s="122" t="s">
        <v>13</v>
      </c>
      <c r="B13" s="167" t="s">
        <v>11</v>
      </c>
      <c r="C13" s="156" t="s">
        <v>12</v>
      </c>
      <c r="D13" s="122" t="s">
        <v>76</v>
      </c>
      <c r="E13" s="122" t="s">
        <v>77</v>
      </c>
      <c r="F13" s="122" t="s">
        <v>59</v>
      </c>
      <c r="G13" s="128" t="s">
        <v>14</v>
      </c>
      <c r="H13" s="129"/>
      <c r="I13" s="40" t="s">
        <v>62</v>
      </c>
      <c r="J13" s="41"/>
      <c r="K13" s="41"/>
      <c r="L13" s="41"/>
      <c r="M13" s="41"/>
      <c r="N13" s="41"/>
      <c r="O13" s="41"/>
      <c r="P13" s="41"/>
      <c r="Q13" s="41"/>
      <c r="R13" s="156" t="s">
        <v>78</v>
      </c>
      <c r="S13" s="156" t="s">
        <v>63</v>
      </c>
      <c r="T13" s="134" t="s">
        <v>64</v>
      </c>
      <c r="U13" s="135"/>
      <c r="V13" s="136"/>
    </row>
    <row r="14" spans="1:22" s="11" customFormat="1" ht="30">
      <c r="A14" s="122"/>
      <c r="B14" s="167"/>
      <c r="C14" s="156"/>
      <c r="D14" s="122"/>
      <c r="E14" s="122"/>
      <c r="F14" s="122"/>
      <c r="G14" s="130"/>
      <c r="H14" s="131"/>
      <c r="I14" s="42" t="s">
        <v>82</v>
      </c>
      <c r="J14" s="42"/>
      <c r="K14" s="42"/>
      <c r="L14" s="43" t="s">
        <v>83</v>
      </c>
      <c r="M14" s="42"/>
      <c r="N14" s="42"/>
      <c r="O14" s="43" t="s">
        <v>84</v>
      </c>
      <c r="P14" s="42"/>
      <c r="Q14" s="42"/>
      <c r="R14" s="156"/>
      <c r="S14" s="156"/>
      <c r="T14" s="137" t="s">
        <v>65</v>
      </c>
      <c r="U14" s="138"/>
      <c r="V14" s="44" t="s">
        <v>66</v>
      </c>
    </row>
    <row r="15" spans="1:22" s="54" customFormat="1" ht="75.75" customHeight="1" thickBot="1">
      <c r="A15" s="123"/>
      <c r="B15" s="168"/>
      <c r="C15" s="157"/>
      <c r="D15" s="123"/>
      <c r="E15" s="123"/>
      <c r="F15" s="123"/>
      <c r="G15" s="45" t="s">
        <v>60</v>
      </c>
      <c r="H15" s="46" t="s">
        <v>61</v>
      </c>
      <c r="I15" s="47" t="s">
        <v>2</v>
      </c>
      <c r="J15" s="48" t="s">
        <v>3</v>
      </c>
      <c r="K15" s="48" t="s">
        <v>4</v>
      </c>
      <c r="L15" s="49" t="s">
        <v>5</v>
      </c>
      <c r="M15" s="48" t="s">
        <v>6</v>
      </c>
      <c r="N15" s="48" t="s">
        <v>7</v>
      </c>
      <c r="O15" s="50" t="s">
        <v>8</v>
      </c>
      <c r="P15" s="51" t="s">
        <v>10</v>
      </c>
      <c r="Q15" s="48" t="s">
        <v>9</v>
      </c>
      <c r="R15" s="157"/>
      <c r="S15" s="157"/>
      <c r="T15" s="52" t="s">
        <v>79</v>
      </c>
      <c r="U15" s="48" t="s">
        <v>80</v>
      </c>
      <c r="V15" s="53" t="s">
        <v>81</v>
      </c>
    </row>
    <row r="16" spans="1:30" s="3" customFormat="1" ht="21" customHeight="1" thickTop="1">
      <c r="A16" s="95">
        <v>1</v>
      </c>
      <c r="B16" s="55">
        <v>0.4166666666666667</v>
      </c>
      <c r="C16" s="55">
        <v>0.45833333333333337</v>
      </c>
      <c r="D16" s="69">
        <v>8</v>
      </c>
      <c r="E16" s="69">
        <v>13</v>
      </c>
      <c r="F16" s="70">
        <v>12</v>
      </c>
      <c r="G16" s="71">
        <v>100</v>
      </c>
      <c r="H16" s="72">
        <v>143</v>
      </c>
      <c r="I16" s="73"/>
      <c r="J16" s="74"/>
      <c r="K16" s="74"/>
      <c r="L16" s="75"/>
      <c r="M16" s="74"/>
      <c r="N16" s="74"/>
      <c r="O16" s="75"/>
      <c r="P16" s="74"/>
      <c r="Q16" s="74">
        <v>75</v>
      </c>
      <c r="R16" s="76">
        <v>75</v>
      </c>
      <c r="S16" s="76">
        <v>90</v>
      </c>
      <c r="T16" s="77">
        <v>0</v>
      </c>
      <c r="U16" s="76">
        <v>0</v>
      </c>
      <c r="V16" s="78">
        <v>75</v>
      </c>
      <c r="Y16" s="1"/>
      <c r="Z16" s="1"/>
      <c r="AA16" s="1"/>
      <c r="AB16" s="1"/>
      <c r="AC16" s="1"/>
      <c r="AD16" s="1"/>
    </row>
    <row r="17" spans="1:30" s="3" customFormat="1" ht="21" customHeight="1">
      <c r="A17" s="95">
        <v>2</v>
      </c>
      <c r="B17" s="55">
        <v>0.45833333333333337</v>
      </c>
      <c r="C17" s="55">
        <v>0.5</v>
      </c>
      <c r="D17" s="69">
        <v>15</v>
      </c>
      <c r="E17" s="69">
        <v>26</v>
      </c>
      <c r="F17" s="70">
        <v>10</v>
      </c>
      <c r="G17" s="71">
        <v>150</v>
      </c>
      <c r="H17" s="72">
        <v>214</v>
      </c>
      <c r="I17" s="73"/>
      <c r="J17" s="74"/>
      <c r="K17" s="74"/>
      <c r="L17" s="75"/>
      <c r="M17" s="74"/>
      <c r="N17" s="74"/>
      <c r="O17" s="75"/>
      <c r="P17" s="74"/>
      <c r="Q17" s="74">
        <v>100</v>
      </c>
      <c r="R17" s="76">
        <v>100</v>
      </c>
      <c r="S17" s="76">
        <v>120</v>
      </c>
      <c r="T17" s="77">
        <v>0</v>
      </c>
      <c r="U17" s="76">
        <v>0</v>
      </c>
      <c r="V17" s="78">
        <v>100</v>
      </c>
      <c r="Y17" s="1"/>
      <c r="Z17" s="1"/>
      <c r="AA17" s="1"/>
      <c r="AB17" s="1"/>
      <c r="AC17" s="1"/>
      <c r="AD17" s="1"/>
    </row>
    <row r="18" spans="1:30" s="3" customFormat="1" ht="21" customHeight="1">
      <c r="A18" s="95">
        <v>3</v>
      </c>
      <c r="B18" s="55">
        <v>0.5</v>
      </c>
      <c r="C18" s="55">
        <v>0.5416666666666666</v>
      </c>
      <c r="D18" s="69">
        <v>40</v>
      </c>
      <c r="E18" s="69">
        <v>69</v>
      </c>
      <c r="F18" s="70">
        <v>4</v>
      </c>
      <c r="G18" s="71">
        <v>200</v>
      </c>
      <c r="H18" s="72">
        <v>286</v>
      </c>
      <c r="I18" s="73"/>
      <c r="J18" s="74"/>
      <c r="K18" s="74"/>
      <c r="L18" s="75"/>
      <c r="M18" s="74"/>
      <c r="N18" s="74"/>
      <c r="O18" s="75"/>
      <c r="P18" s="74"/>
      <c r="Q18" s="74">
        <v>200</v>
      </c>
      <c r="R18" s="76">
        <v>200</v>
      </c>
      <c r="S18" s="76">
        <v>239</v>
      </c>
      <c r="T18" s="77">
        <v>0</v>
      </c>
      <c r="U18" s="76">
        <v>0</v>
      </c>
      <c r="V18" s="78">
        <v>200</v>
      </c>
      <c r="Y18" s="1"/>
      <c r="Z18" s="1"/>
      <c r="AA18" s="1"/>
      <c r="AB18" s="1"/>
      <c r="AC18" s="1"/>
      <c r="AD18" s="1"/>
    </row>
    <row r="19" spans="1:30" s="3" customFormat="1" ht="21" customHeight="1">
      <c r="A19" s="95">
        <v>4</v>
      </c>
      <c r="B19" s="55">
        <v>0.5416666666666666</v>
      </c>
      <c r="C19" s="55">
        <v>0.5833333333333333</v>
      </c>
      <c r="D19" s="69">
        <v>45</v>
      </c>
      <c r="E19" s="69">
        <v>77</v>
      </c>
      <c r="F19" s="70">
        <v>2</v>
      </c>
      <c r="G19" s="71">
        <v>200</v>
      </c>
      <c r="H19" s="72">
        <v>286</v>
      </c>
      <c r="I19" s="73"/>
      <c r="J19" s="74"/>
      <c r="K19" s="74"/>
      <c r="L19" s="75"/>
      <c r="M19" s="74"/>
      <c r="N19" s="74"/>
      <c r="O19" s="75"/>
      <c r="P19" s="74"/>
      <c r="Q19" s="74">
        <v>225</v>
      </c>
      <c r="R19" s="76">
        <v>225</v>
      </c>
      <c r="S19" s="76">
        <v>269</v>
      </c>
      <c r="T19" s="77">
        <v>0</v>
      </c>
      <c r="U19" s="76">
        <v>0</v>
      </c>
      <c r="V19" s="78">
        <v>225</v>
      </c>
      <c r="Y19" s="1"/>
      <c r="Z19" s="1"/>
      <c r="AA19" s="1"/>
      <c r="AB19" s="1"/>
      <c r="AC19" s="1"/>
      <c r="AD19" s="1"/>
    </row>
    <row r="20" spans="1:30" s="3" customFormat="1" ht="21" customHeight="1">
      <c r="A20" s="95">
        <v>5</v>
      </c>
      <c r="B20" s="55">
        <v>0.5833333333333333</v>
      </c>
      <c r="C20" s="55">
        <v>0.625</v>
      </c>
      <c r="D20" s="69">
        <v>45</v>
      </c>
      <c r="E20" s="69">
        <v>76</v>
      </c>
      <c r="F20" s="70">
        <v>3</v>
      </c>
      <c r="G20" s="71">
        <v>222</v>
      </c>
      <c r="H20" s="72">
        <v>317</v>
      </c>
      <c r="I20" s="73"/>
      <c r="J20" s="74"/>
      <c r="K20" s="74"/>
      <c r="L20" s="75"/>
      <c r="M20" s="74"/>
      <c r="N20" s="74"/>
      <c r="O20" s="75"/>
      <c r="P20" s="74"/>
      <c r="Q20" s="74">
        <v>200</v>
      </c>
      <c r="R20" s="76">
        <v>200</v>
      </c>
      <c r="S20" s="76">
        <v>239</v>
      </c>
      <c r="T20" s="77">
        <v>0</v>
      </c>
      <c r="U20" s="76">
        <v>0</v>
      </c>
      <c r="V20" s="78">
        <v>200</v>
      </c>
      <c r="Y20" s="1"/>
      <c r="Z20" s="1"/>
      <c r="AA20" s="1"/>
      <c r="AB20" s="1"/>
      <c r="AC20" s="1"/>
      <c r="AD20" s="1"/>
    </row>
    <row r="21" spans="1:30" s="3" customFormat="1" ht="21" customHeight="1">
      <c r="A21" s="95">
        <v>6</v>
      </c>
      <c r="B21" s="55">
        <v>0.625</v>
      </c>
      <c r="C21" s="55">
        <v>0.6666666666666665</v>
      </c>
      <c r="D21" s="69">
        <v>69</v>
      </c>
      <c r="E21" s="69">
        <v>118</v>
      </c>
      <c r="F21" s="70">
        <v>1</v>
      </c>
      <c r="G21" s="71">
        <v>345</v>
      </c>
      <c r="H21" s="72">
        <v>493</v>
      </c>
      <c r="I21" s="73"/>
      <c r="J21" s="74"/>
      <c r="K21" s="74"/>
      <c r="L21" s="75"/>
      <c r="M21" s="74"/>
      <c r="N21" s="74"/>
      <c r="O21" s="75"/>
      <c r="P21" s="74"/>
      <c r="Q21" s="74">
        <v>200</v>
      </c>
      <c r="R21" s="76">
        <v>200</v>
      </c>
      <c r="S21" s="76">
        <v>239</v>
      </c>
      <c r="T21" s="77">
        <v>0</v>
      </c>
      <c r="U21" s="76">
        <v>0</v>
      </c>
      <c r="V21" s="78">
        <v>200</v>
      </c>
      <c r="Y21" s="1"/>
      <c r="Z21" s="1"/>
      <c r="AA21" s="1"/>
      <c r="AB21" s="1"/>
      <c r="AC21" s="1"/>
      <c r="AD21" s="1"/>
    </row>
    <row r="22" spans="1:30" s="3" customFormat="1" ht="21" customHeight="1">
      <c r="A22" s="95">
        <v>7</v>
      </c>
      <c r="B22" s="55">
        <v>0.6666666666666665</v>
      </c>
      <c r="C22" s="55">
        <v>0.7083333333333331</v>
      </c>
      <c r="D22" s="69">
        <v>25</v>
      </c>
      <c r="E22" s="69">
        <v>43</v>
      </c>
      <c r="F22" s="70">
        <v>5</v>
      </c>
      <c r="G22" s="71">
        <v>250</v>
      </c>
      <c r="H22" s="72">
        <v>357</v>
      </c>
      <c r="I22" s="73"/>
      <c r="J22" s="74"/>
      <c r="K22" s="74"/>
      <c r="L22" s="75"/>
      <c r="M22" s="74"/>
      <c r="N22" s="74"/>
      <c r="O22" s="75"/>
      <c r="P22" s="74"/>
      <c r="Q22" s="74">
        <v>100</v>
      </c>
      <c r="R22" s="76">
        <v>100</v>
      </c>
      <c r="S22" s="76">
        <v>120</v>
      </c>
      <c r="T22" s="77">
        <v>0</v>
      </c>
      <c r="U22" s="76">
        <v>0</v>
      </c>
      <c r="V22" s="78">
        <v>100</v>
      </c>
      <c r="Y22" s="1"/>
      <c r="Z22" s="1"/>
      <c r="AA22" s="1"/>
      <c r="AB22" s="1"/>
      <c r="AC22" s="1"/>
      <c r="AD22" s="1"/>
    </row>
    <row r="23" spans="1:30" s="3" customFormat="1" ht="21" customHeight="1">
      <c r="A23" s="95">
        <v>8</v>
      </c>
      <c r="B23" s="55">
        <v>0.7083333333333331</v>
      </c>
      <c r="C23" s="55">
        <v>0.75</v>
      </c>
      <c r="D23" s="69">
        <v>25</v>
      </c>
      <c r="E23" s="69">
        <v>43</v>
      </c>
      <c r="F23" s="70">
        <v>5</v>
      </c>
      <c r="G23" s="71">
        <v>250</v>
      </c>
      <c r="H23" s="72">
        <v>357</v>
      </c>
      <c r="I23" s="73"/>
      <c r="J23" s="74"/>
      <c r="K23" s="74"/>
      <c r="L23" s="75"/>
      <c r="M23" s="74"/>
      <c r="N23" s="74"/>
      <c r="O23" s="75"/>
      <c r="P23" s="74"/>
      <c r="Q23" s="74">
        <v>100</v>
      </c>
      <c r="R23" s="76">
        <v>100</v>
      </c>
      <c r="S23" s="76">
        <v>120</v>
      </c>
      <c r="T23" s="77">
        <v>0</v>
      </c>
      <c r="U23" s="76">
        <v>0</v>
      </c>
      <c r="V23" s="78">
        <v>100</v>
      </c>
      <c r="Y23" s="1"/>
      <c r="Z23" s="1"/>
      <c r="AA23" s="1"/>
      <c r="AB23" s="1"/>
      <c r="AC23" s="1"/>
      <c r="AD23" s="1"/>
    </row>
    <row r="24" spans="1:30" s="3" customFormat="1" ht="21" customHeight="1">
      <c r="A24" s="95">
        <v>9</v>
      </c>
      <c r="B24" s="55">
        <v>0.75</v>
      </c>
      <c r="C24" s="55">
        <v>0.7916666666666664</v>
      </c>
      <c r="D24" s="69">
        <v>21</v>
      </c>
      <c r="E24" s="69">
        <v>36</v>
      </c>
      <c r="F24" s="70">
        <v>7</v>
      </c>
      <c r="G24" s="71">
        <v>125</v>
      </c>
      <c r="H24" s="72">
        <v>179</v>
      </c>
      <c r="I24" s="73"/>
      <c r="J24" s="74"/>
      <c r="K24" s="74"/>
      <c r="L24" s="75"/>
      <c r="M24" s="74"/>
      <c r="N24" s="74"/>
      <c r="O24" s="75"/>
      <c r="P24" s="74"/>
      <c r="Q24" s="74">
        <v>166</v>
      </c>
      <c r="R24" s="76">
        <v>166</v>
      </c>
      <c r="S24" s="76">
        <v>199</v>
      </c>
      <c r="T24" s="77">
        <v>0</v>
      </c>
      <c r="U24" s="76">
        <v>0</v>
      </c>
      <c r="V24" s="78">
        <v>166</v>
      </c>
      <c r="Y24" s="1"/>
      <c r="Z24" s="1"/>
      <c r="AA24" s="1"/>
      <c r="AB24" s="1"/>
      <c r="AC24" s="1"/>
      <c r="AD24" s="1"/>
    </row>
    <row r="25" spans="1:22" s="3" customFormat="1" ht="21" customHeight="1">
      <c r="A25" s="95">
        <v>10</v>
      </c>
      <c r="B25" s="55">
        <v>0.7916666666666664</v>
      </c>
      <c r="C25" s="55">
        <v>0.833333333333333</v>
      </c>
      <c r="D25" s="69">
        <v>20</v>
      </c>
      <c r="E25" s="69">
        <v>35</v>
      </c>
      <c r="F25" s="70">
        <v>8</v>
      </c>
      <c r="G25" s="71">
        <v>100</v>
      </c>
      <c r="H25" s="72">
        <v>143</v>
      </c>
      <c r="I25" s="73"/>
      <c r="J25" s="74"/>
      <c r="K25" s="74"/>
      <c r="L25" s="75"/>
      <c r="M25" s="74"/>
      <c r="N25" s="74"/>
      <c r="O25" s="75"/>
      <c r="P25" s="74"/>
      <c r="Q25" s="74">
        <v>200</v>
      </c>
      <c r="R25" s="76">
        <v>200</v>
      </c>
      <c r="S25" s="76">
        <v>239</v>
      </c>
      <c r="T25" s="77">
        <v>0</v>
      </c>
      <c r="U25" s="76">
        <v>0</v>
      </c>
      <c r="V25" s="78">
        <v>200</v>
      </c>
    </row>
    <row r="26" spans="1:22" s="3" customFormat="1" ht="21" customHeight="1">
      <c r="A26" s="95">
        <v>11</v>
      </c>
      <c r="B26" s="55">
        <v>0.833333333333333</v>
      </c>
      <c r="C26" s="55">
        <v>0.875</v>
      </c>
      <c r="D26" s="69">
        <v>20</v>
      </c>
      <c r="E26" s="69">
        <v>35</v>
      </c>
      <c r="F26" s="70">
        <v>8</v>
      </c>
      <c r="G26" s="71">
        <v>100</v>
      </c>
      <c r="H26" s="72">
        <v>143</v>
      </c>
      <c r="I26" s="73"/>
      <c r="J26" s="74"/>
      <c r="K26" s="74"/>
      <c r="L26" s="75"/>
      <c r="M26" s="74"/>
      <c r="N26" s="74"/>
      <c r="O26" s="75"/>
      <c r="P26" s="74"/>
      <c r="Q26" s="74">
        <v>200</v>
      </c>
      <c r="R26" s="76">
        <v>200</v>
      </c>
      <c r="S26" s="76">
        <v>239</v>
      </c>
      <c r="T26" s="77">
        <v>0</v>
      </c>
      <c r="U26" s="76">
        <v>0</v>
      </c>
      <c r="V26" s="78">
        <v>200</v>
      </c>
    </row>
    <row r="27" spans="1:22" s="3" customFormat="1" ht="21" customHeight="1">
      <c r="A27" s="95">
        <v>12</v>
      </c>
      <c r="B27" s="55">
        <v>0.875</v>
      </c>
      <c r="C27" s="55">
        <v>0.9166666666666663</v>
      </c>
      <c r="D27" s="69">
        <v>15</v>
      </c>
      <c r="E27" s="69">
        <v>26</v>
      </c>
      <c r="F27" s="70">
        <v>10</v>
      </c>
      <c r="G27" s="71">
        <v>100</v>
      </c>
      <c r="H27" s="72">
        <v>143</v>
      </c>
      <c r="I27" s="73"/>
      <c r="J27" s="74"/>
      <c r="K27" s="74"/>
      <c r="L27" s="75"/>
      <c r="M27" s="74"/>
      <c r="N27" s="74"/>
      <c r="O27" s="75"/>
      <c r="P27" s="74"/>
      <c r="Q27" s="74">
        <v>150</v>
      </c>
      <c r="R27" s="76">
        <v>150</v>
      </c>
      <c r="S27" s="76">
        <v>179</v>
      </c>
      <c r="T27" s="77">
        <v>0</v>
      </c>
      <c r="U27" s="76">
        <v>0</v>
      </c>
      <c r="V27" s="78">
        <v>150</v>
      </c>
    </row>
    <row r="28" spans="1:22" s="3" customFormat="1" ht="21" customHeight="1">
      <c r="A28" s="95">
        <v>13</v>
      </c>
      <c r="B28" s="55">
        <v>0.9166666666666663</v>
      </c>
      <c r="C28" s="55">
        <v>0.9583333333333329</v>
      </c>
      <c r="D28" s="69">
        <v>2</v>
      </c>
      <c r="E28" s="69">
        <v>3</v>
      </c>
      <c r="F28" s="70">
        <v>13</v>
      </c>
      <c r="G28" s="71">
        <v>100</v>
      </c>
      <c r="H28" s="72">
        <v>143</v>
      </c>
      <c r="I28" s="73"/>
      <c r="J28" s="74"/>
      <c r="K28" s="74"/>
      <c r="L28" s="75"/>
      <c r="M28" s="74"/>
      <c r="N28" s="74"/>
      <c r="O28" s="75"/>
      <c r="P28" s="74"/>
      <c r="Q28" s="74">
        <v>15</v>
      </c>
      <c r="R28" s="76">
        <v>15</v>
      </c>
      <c r="S28" s="76">
        <v>18</v>
      </c>
      <c r="T28" s="77">
        <v>0</v>
      </c>
      <c r="U28" s="76">
        <v>0</v>
      </c>
      <c r="V28" s="78">
        <v>15</v>
      </c>
    </row>
    <row r="29" spans="1:22" s="3" customFormat="1" ht="21" customHeight="1" thickBot="1">
      <c r="A29" s="96">
        <v>14</v>
      </c>
      <c r="B29" s="56">
        <v>0.9583333333333329</v>
      </c>
      <c r="C29" s="57">
        <v>1</v>
      </c>
      <c r="D29" s="79">
        <v>1</v>
      </c>
      <c r="E29" s="79">
        <v>1</v>
      </c>
      <c r="F29" s="80">
        <v>14</v>
      </c>
      <c r="G29" s="81">
        <v>100</v>
      </c>
      <c r="H29" s="72">
        <v>143</v>
      </c>
      <c r="I29" s="82"/>
      <c r="J29" s="83"/>
      <c r="K29" s="83"/>
      <c r="L29" s="84"/>
      <c r="M29" s="83"/>
      <c r="N29" s="83"/>
      <c r="O29" s="84"/>
      <c r="P29" s="83"/>
      <c r="Q29" s="83">
        <v>5</v>
      </c>
      <c r="R29" s="76">
        <v>5</v>
      </c>
      <c r="S29" s="76">
        <v>6</v>
      </c>
      <c r="T29" s="85">
        <v>0</v>
      </c>
      <c r="U29" s="86">
        <v>0</v>
      </c>
      <c r="V29" s="87">
        <v>5</v>
      </c>
    </row>
    <row r="30" spans="1:22" s="3" customFormat="1" ht="19.5" customHeight="1" thickBot="1" thickTop="1">
      <c r="A30" s="14"/>
      <c r="B30" s="88"/>
      <c r="C30" s="88"/>
      <c r="D30" s="88"/>
      <c r="E30" s="88"/>
      <c r="F30" s="89" t="s">
        <v>35</v>
      </c>
      <c r="G30" s="90">
        <v>2342</v>
      </c>
      <c r="H30" s="90">
        <v>3347</v>
      </c>
      <c r="I30" s="91">
        <v>0</v>
      </c>
      <c r="J30" s="92">
        <v>0</v>
      </c>
      <c r="K30" s="92">
        <v>0</v>
      </c>
      <c r="L30" s="92">
        <v>0</v>
      </c>
      <c r="M30" s="92">
        <v>0</v>
      </c>
      <c r="N30" s="92">
        <v>0</v>
      </c>
      <c r="O30" s="92">
        <v>0</v>
      </c>
      <c r="P30" s="92">
        <v>0</v>
      </c>
      <c r="Q30" s="92">
        <v>1936</v>
      </c>
      <c r="R30" s="92">
        <v>1936</v>
      </c>
      <c r="S30" s="93">
        <v>2316</v>
      </c>
      <c r="T30" s="94">
        <v>0</v>
      </c>
      <c r="U30" s="94">
        <v>0</v>
      </c>
      <c r="V30" s="94">
        <v>1936</v>
      </c>
    </row>
    <row r="31" spans="1:22" s="11" customFormat="1" ht="24.75" customHeight="1" thickBot="1">
      <c r="A31" s="60" t="s">
        <v>33</v>
      </c>
      <c r="B31" s="13"/>
      <c r="C31" s="13"/>
      <c r="D31" s="13"/>
      <c r="E31" s="13"/>
      <c r="F31" s="13"/>
      <c r="G31" s="20"/>
      <c r="H31" s="21"/>
      <c r="I31"/>
      <c r="J31"/>
      <c r="K31"/>
      <c r="L31"/>
      <c r="M31"/>
      <c r="N31"/>
      <c r="O31"/>
      <c r="P31"/>
      <c r="Q31"/>
      <c r="R31"/>
      <c r="S31" s="15"/>
      <c r="T31" s="97">
        <v>0</v>
      </c>
      <c r="U31" s="97">
        <v>0</v>
      </c>
      <c r="V31" s="97">
        <v>1</v>
      </c>
    </row>
    <row r="32" spans="1:22" s="3" customFormat="1" ht="30" customHeight="1" thickBot="1">
      <c r="A32" s="147" t="s">
        <v>38</v>
      </c>
      <c r="B32" s="148"/>
      <c r="C32" s="145" t="s">
        <v>1</v>
      </c>
      <c r="D32" s="146"/>
      <c r="E32" s="146"/>
      <c r="F32" s="146"/>
      <c r="G32" s="104"/>
      <c r="H32" s="105"/>
      <c r="I32"/>
      <c r="J32" s="190" t="s">
        <v>46</v>
      </c>
      <c r="K32" s="191"/>
      <c r="L32" s="190" t="s">
        <v>47</v>
      </c>
      <c r="M32" s="191"/>
      <c r="N32" s="62"/>
      <c r="O32" s="63"/>
      <c r="P32" s="62"/>
      <c r="Q32"/>
      <c r="R32"/>
      <c r="S32" s="12"/>
      <c r="T32" s="110" t="s">
        <v>34</v>
      </c>
      <c r="U32" s="111"/>
      <c r="V32" s="112"/>
    </row>
    <row r="33" spans="1:19" ht="30" customHeight="1">
      <c r="A33" s="173" t="s">
        <v>36</v>
      </c>
      <c r="B33" s="174"/>
      <c r="C33" s="145" t="s">
        <v>111</v>
      </c>
      <c r="D33" s="146"/>
      <c r="E33" s="146"/>
      <c r="F33" s="146"/>
      <c r="G33" s="106"/>
      <c r="H33" s="107"/>
      <c r="I33"/>
      <c r="J33" s="64" t="s">
        <v>44</v>
      </c>
      <c r="K33" s="65" t="s">
        <v>45</v>
      </c>
      <c r="L33" s="65" t="s">
        <v>44</v>
      </c>
      <c r="M33" s="65" t="s">
        <v>45</v>
      </c>
      <c r="N33" s="183" t="s">
        <v>48</v>
      </c>
      <c r="O33" s="184"/>
      <c r="P33" s="185"/>
      <c r="Q33"/>
      <c r="R33"/>
      <c r="S33" s="12"/>
    </row>
    <row r="34" spans="1:19" ht="30" customHeight="1">
      <c r="A34" s="147" t="s">
        <v>37</v>
      </c>
      <c r="B34" s="148"/>
      <c r="C34" s="139">
        <v>118</v>
      </c>
      <c r="D34" s="153"/>
      <c r="E34" s="149" t="s">
        <v>39</v>
      </c>
      <c r="F34" s="150"/>
      <c r="G34" s="139">
        <v>69</v>
      </c>
      <c r="H34" s="140"/>
      <c r="I34"/>
      <c r="J34" s="66">
        <v>0</v>
      </c>
      <c r="K34" s="66">
        <v>0</v>
      </c>
      <c r="L34" s="66">
        <v>0</v>
      </c>
      <c r="M34" s="66">
        <v>0</v>
      </c>
      <c r="N34" s="132" t="s">
        <v>41</v>
      </c>
      <c r="O34" s="175"/>
      <c r="P34" s="133"/>
      <c r="Q34"/>
      <c r="R34"/>
      <c r="S34" s="12"/>
    </row>
    <row r="35" spans="1:19" ht="30" customHeight="1">
      <c r="A35" s="192" t="s">
        <v>13</v>
      </c>
      <c r="B35" s="152"/>
      <c r="C35" s="139">
        <v>6</v>
      </c>
      <c r="D35" s="153"/>
      <c r="E35" s="151" t="s">
        <v>13</v>
      </c>
      <c r="F35" s="152"/>
      <c r="G35" s="139">
        <v>3</v>
      </c>
      <c r="H35" s="140"/>
      <c r="J35" s="67">
        <v>40</v>
      </c>
      <c r="K35" s="67">
        <v>55</v>
      </c>
      <c r="L35" s="66">
        <v>25</v>
      </c>
      <c r="M35" s="67">
        <v>35</v>
      </c>
      <c r="N35" s="132" t="s">
        <v>42</v>
      </c>
      <c r="O35" s="175"/>
      <c r="P35" s="133"/>
      <c r="Q35" s="12"/>
      <c r="R35" s="5"/>
      <c r="S35" s="5"/>
    </row>
    <row r="36" spans="1:19" ht="48" customHeight="1">
      <c r="A36" s="147" t="s">
        <v>49</v>
      </c>
      <c r="B36" s="148"/>
      <c r="C36" s="141" t="s">
        <v>43</v>
      </c>
      <c r="D36" s="153"/>
      <c r="E36" s="169" t="s">
        <v>49</v>
      </c>
      <c r="F36" s="148"/>
      <c r="G36" s="141" t="s">
        <v>43</v>
      </c>
      <c r="H36" s="142"/>
      <c r="J36" s="67">
        <v>61</v>
      </c>
      <c r="K36" s="67">
        <v>81</v>
      </c>
      <c r="L36" s="66">
        <v>36</v>
      </c>
      <c r="M36" s="67">
        <v>51</v>
      </c>
      <c r="N36" s="132" t="s">
        <v>43</v>
      </c>
      <c r="O36" s="175"/>
      <c r="P36" s="133"/>
      <c r="Q36" s="5"/>
      <c r="R36" s="5"/>
      <c r="S36" s="5"/>
    </row>
    <row r="37" spans="1:19" ht="30" customHeight="1" thickBot="1">
      <c r="A37" s="186" t="s">
        <v>40</v>
      </c>
      <c r="B37" s="187"/>
      <c r="C37" s="143" t="s">
        <v>100</v>
      </c>
      <c r="D37" s="189"/>
      <c r="E37" s="188" t="s">
        <v>40</v>
      </c>
      <c r="F37" s="187"/>
      <c r="G37" s="143" t="s">
        <v>100</v>
      </c>
      <c r="H37" s="144"/>
      <c r="Q37" s="5"/>
      <c r="R37" s="5"/>
      <c r="S37" s="5"/>
    </row>
    <row r="38" spans="1:19" ht="15" customHeight="1">
      <c r="A38" s="12"/>
      <c r="B38" s="10"/>
      <c r="C38" s="4"/>
      <c r="D38" s="5"/>
      <c r="E38" s="5"/>
      <c r="F38" s="5"/>
      <c r="G38" s="4"/>
      <c r="H38" s="4"/>
      <c r="Q38" s="5"/>
      <c r="R38" s="5"/>
      <c r="S38" s="5"/>
    </row>
    <row r="39" ht="12" customHeight="1"/>
    <row r="41" ht="24" customHeight="1"/>
    <row r="45" ht="12" customHeight="1"/>
    <row r="48" ht="12">
      <c r="A48" s="8"/>
    </row>
  </sheetData>
  <sheetProtection/>
  <mergeCells count="82">
    <mergeCell ref="T13:V13"/>
    <mergeCell ref="T14:U14"/>
    <mergeCell ref="T32:V32"/>
    <mergeCell ref="R13:R15"/>
    <mergeCell ref="G34:H34"/>
    <mergeCell ref="G35:H35"/>
    <mergeCell ref="S13:S15"/>
    <mergeCell ref="L32:M32"/>
    <mergeCell ref="G36:H36"/>
    <mergeCell ref="G37:H37"/>
    <mergeCell ref="C32:F32"/>
    <mergeCell ref="E13:E15"/>
    <mergeCell ref="G13:H14"/>
    <mergeCell ref="C33:F33"/>
    <mergeCell ref="A34:B34"/>
    <mergeCell ref="E34:F34"/>
    <mergeCell ref="E35:F35"/>
    <mergeCell ref="C34:D34"/>
    <mergeCell ref="C35:D35"/>
    <mergeCell ref="A4:B4"/>
    <mergeCell ref="C13:C15"/>
    <mergeCell ref="A5:B5"/>
    <mergeCell ref="D13:D15"/>
    <mergeCell ref="A8:B9"/>
    <mergeCell ref="Q7:U7"/>
    <mergeCell ref="Q6:V6"/>
    <mergeCell ref="V8:V9"/>
    <mergeCell ref="C4:F4"/>
    <mergeCell ref="C5:F5"/>
    <mergeCell ref="Q8:U9"/>
    <mergeCell ref="M5:N5"/>
    <mergeCell ref="G5:H5"/>
    <mergeCell ref="Q10:U10"/>
    <mergeCell ref="G8:H8"/>
    <mergeCell ref="C8:C9"/>
    <mergeCell ref="F13:F15"/>
    <mergeCell ref="A6:B6"/>
    <mergeCell ref="A7:B7"/>
    <mergeCell ref="C6:F6"/>
    <mergeCell ref="C7:F7"/>
    <mergeCell ref="A13:A15"/>
    <mergeCell ref="B13:B15"/>
    <mergeCell ref="A1:B1"/>
    <mergeCell ref="A2:B2"/>
    <mergeCell ref="A3:B3"/>
    <mergeCell ref="I1:L1"/>
    <mergeCell ref="G9:H9"/>
    <mergeCell ref="G10:H10"/>
    <mergeCell ref="G1:H1"/>
    <mergeCell ref="G2:H2"/>
    <mergeCell ref="G7:H7"/>
    <mergeCell ref="G6:H6"/>
    <mergeCell ref="M2:N2"/>
    <mergeCell ref="M3:N3"/>
    <mergeCell ref="M4:N4"/>
    <mergeCell ref="O5:S5"/>
    <mergeCell ref="C1:F1"/>
    <mergeCell ref="C2:F2"/>
    <mergeCell ref="C3:F3"/>
    <mergeCell ref="J2:K5"/>
    <mergeCell ref="G3:H3"/>
    <mergeCell ref="G4:H4"/>
    <mergeCell ref="A32:B32"/>
    <mergeCell ref="A33:B33"/>
    <mergeCell ref="E36:F36"/>
    <mergeCell ref="C36:D36"/>
    <mergeCell ref="O1:P1"/>
    <mergeCell ref="O2:P2"/>
    <mergeCell ref="O3:P3"/>
    <mergeCell ref="O4:P4"/>
    <mergeCell ref="N33:P33"/>
    <mergeCell ref="M1:N1"/>
    <mergeCell ref="A37:B37"/>
    <mergeCell ref="E37:F37"/>
    <mergeCell ref="C37:D37"/>
    <mergeCell ref="I9:N9"/>
    <mergeCell ref="J32:K32"/>
    <mergeCell ref="A35:B35"/>
    <mergeCell ref="A36:B36"/>
    <mergeCell ref="N34:P34"/>
    <mergeCell ref="N35:P35"/>
    <mergeCell ref="N36:P36"/>
  </mergeCells>
  <conditionalFormatting sqref="I8 G30:R30 R16:R29 S16:W30 H16:H29">
    <cfRule type="cellIs" priority="1" dxfId="1" operator="equal" stopIfTrue="1">
      <formula>0</formula>
    </cfRule>
  </conditionalFormatting>
  <conditionalFormatting sqref="D16:F29 T31:V31">
    <cfRule type="cellIs" priority="2" dxfId="0" operator="equal" stopIfTrue="1">
      <formula>0</formula>
    </cfRule>
  </conditionalFormatting>
  <printOptions/>
  <pageMargins left="0.25" right="0.25" top="0.65" bottom="0.65" header="0.5" footer="0.5"/>
  <pageSetup fitToHeight="1" fitToWidth="1" horizontalDpi="600" verticalDpi="600" orientation="landscape" scale="53" r:id="rId1"/>
  <headerFooter alignWithMargins="0">
    <oddFooter>&amp;L&amp;"Arial,Bold"&amp;12Figure 2
page 1 of 2&amp;C&amp;"Arial,Bold"&amp;12&amp;A&amp;R&amp;F</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Transportation</dc:creator>
  <cp:keywords/>
  <dc:description/>
  <cp:lastModifiedBy>DOTMCZ</cp:lastModifiedBy>
  <cp:lastPrinted>2002-05-01T23:18:52Z</cp:lastPrinted>
  <dcterms:created xsi:type="dcterms:W3CDTF">1999-03-24T20:19:10Z</dcterms:created>
  <dcterms:modified xsi:type="dcterms:W3CDTF">2012-07-02T21:30:59Z</dcterms:modified>
  <cp:category/>
  <cp:version/>
  <cp:contentType/>
  <cp:contentStatus/>
</cp:coreProperties>
</file>