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2120" windowHeight="9120"/>
  </bookViews>
  <sheets>
    <sheet name="Elevations" sheetId="1" r:id="rId1"/>
    <sheet name="West" sheetId="11" r:id="rId2"/>
    <sheet name="East" sheetId="6" r:id="rId3"/>
  </sheets>
  <definedNames>
    <definedName name="_xlnm.Print_Area" localSheetId="0">Elevations!$A$1:$T$63</definedName>
  </definedNames>
  <calcPr calcId="125725"/>
</workbook>
</file>

<file path=xl/calcChain.xml><?xml version="1.0" encoding="utf-8"?>
<calcChain xmlns="http://schemas.openxmlformats.org/spreadsheetml/2006/main">
  <c r="V2" i="1"/>
  <c r="V4"/>
  <c r="AA2"/>
  <c r="W3"/>
  <c r="AA3"/>
  <c r="W4"/>
  <c r="W5"/>
  <c r="O7"/>
  <c r="O6"/>
  <c r="H3"/>
  <c r="M3"/>
  <c r="H7"/>
  <c r="M4"/>
  <c r="H4"/>
  <c r="C12"/>
  <c r="C41"/>
  <c r="A36"/>
  <c r="A8"/>
  <c r="A37"/>
  <c r="C15"/>
  <c r="C42"/>
  <c r="E42"/>
  <c r="G42"/>
  <c r="I42"/>
  <c r="K42"/>
  <c r="M42"/>
  <c r="O42"/>
  <c r="Q42"/>
  <c r="S42"/>
  <c r="C43"/>
  <c r="E43"/>
  <c r="G43"/>
  <c r="I43"/>
  <c r="K43"/>
  <c r="M43"/>
  <c r="O43"/>
  <c r="Q43"/>
  <c r="S43"/>
  <c r="C44"/>
  <c r="E44"/>
  <c r="G44"/>
  <c r="I44"/>
  <c r="K44"/>
  <c r="M44"/>
  <c r="O44"/>
  <c r="Q44"/>
  <c r="S44"/>
  <c r="C45"/>
  <c r="E45"/>
  <c r="G45"/>
  <c r="I45"/>
  <c r="K45"/>
  <c r="M45"/>
  <c r="O45"/>
  <c r="Q45"/>
  <c r="S45"/>
  <c r="C46"/>
  <c r="E46"/>
  <c r="G46"/>
  <c r="I46"/>
  <c r="K46"/>
  <c r="M46"/>
  <c r="O46"/>
  <c r="Q46"/>
  <c r="S46"/>
  <c r="C47"/>
  <c r="E47"/>
  <c r="G47"/>
  <c r="I47"/>
  <c r="K47"/>
  <c r="M47"/>
  <c r="O47"/>
  <c r="Q47"/>
  <c r="S47"/>
  <c r="C48"/>
  <c r="E48"/>
  <c r="G48"/>
  <c r="I48"/>
  <c r="K48"/>
  <c r="M48"/>
  <c r="O48"/>
  <c r="Q48"/>
  <c r="S48"/>
  <c r="C49"/>
  <c r="E49"/>
  <c r="G49"/>
  <c r="I49"/>
  <c r="K49"/>
  <c r="M49"/>
  <c r="O49"/>
  <c r="Q49"/>
  <c r="S49"/>
  <c r="C50"/>
  <c r="E50"/>
  <c r="G50"/>
  <c r="I50"/>
  <c r="K50"/>
  <c r="M50"/>
  <c r="O50"/>
  <c r="Q50"/>
  <c r="S50"/>
  <c r="C51"/>
  <c r="E51"/>
  <c r="G51"/>
  <c r="I51"/>
  <c r="K51"/>
  <c r="M51"/>
  <c r="O51"/>
  <c r="Q51"/>
  <c r="S51"/>
  <c r="C52"/>
  <c r="E52"/>
  <c r="G52"/>
  <c r="I52"/>
  <c r="K52"/>
  <c r="M52"/>
  <c r="O52"/>
  <c r="Q52"/>
  <c r="S52"/>
  <c r="C53"/>
  <c r="E53"/>
  <c r="G53"/>
  <c r="I53"/>
  <c r="K53"/>
  <c r="M53"/>
  <c r="O53"/>
  <c r="Q53"/>
  <c r="S53"/>
  <c r="C54"/>
  <c r="E54"/>
  <c r="G54"/>
  <c r="I54"/>
  <c r="K54"/>
  <c r="M54"/>
  <c r="O54"/>
  <c r="Q54"/>
  <c r="S54"/>
  <c r="C55"/>
  <c r="E55"/>
  <c r="G55"/>
  <c r="I55"/>
  <c r="K55"/>
  <c r="M55"/>
  <c r="O55"/>
  <c r="Q55"/>
  <c r="S55"/>
  <c r="C56"/>
  <c r="E56"/>
  <c r="G56"/>
  <c r="I56"/>
  <c r="K56"/>
  <c r="M56"/>
  <c r="O56"/>
  <c r="Q56"/>
  <c r="S56"/>
  <c r="C57"/>
  <c r="E57"/>
  <c r="G57"/>
  <c r="I57"/>
  <c r="K57"/>
  <c r="M57"/>
  <c r="O57"/>
  <c r="Q57"/>
  <c r="S57"/>
  <c r="C58"/>
  <c r="E58"/>
  <c r="G58"/>
  <c r="I58"/>
  <c r="K58"/>
  <c r="M58"/>
  <c r="O58"/>
  <c r="Q58"/>
  <c r="S58"/>
  <c r="C59"/>
  <c r="E59"/>
  <c r="G59"/>
  <c r="I59"/>
  <c r="K59"/>
  <c r="M59"/>
  <c r="O59"/>
  <c r="Q59"/>
  <c r="S59"/>
  <c r="C60"/>
  <c r="E60"/>
  <c r="G60"/>
  <c r="I60"/>
  <c r="K60"/>
  <c r="M60"/>
  <c r="O60"/>
  <c r="Q60"/>
  <c r="S60"/>
  <c r="C61"/>
  <c r="E61"/>
  <c r="G61"/>
  <c r="I61"/>
  <c r="K61"/>
  <c r="M61"/>
  <c r="O61"/>
  <c r="Q61"/>
  <c r="S61"/>
  <c r="C62"/>
  <c r="E62"/>
  <c r="G62"/>
  <c r="I62"/>
  <c r="K62"/>
  <c r="M62"/>
  <c r="O62"/>
  <c r="Q62"/>
  <c r="S62"/>
  <c r="S41"/>
  <c r="Q41"/>
  <c r="O41"/>
  <c r="M41"/>
  <c r="K41"/>
  <c r="I41"/>
  <c r="G41"/>
  <c r="E41"/>
  <c r="C27"/>
  <c r="E13"/>
  <c r="G13"/>
  <c r="I13"/>
  <c r="K13"/>
  <c r="M13"/>
  <c r="O13"/>
  <c r="Q13"/>
  <c r="S13"/>
  <c r="C14"/>
  <c r="E14"/>
  <c r="G14"/>
  <c r="I14"/>
  <c r="K14"/>
  <c r="M14"/>
  <c r="O14"/>
  <c r="Q14"/>
  <c r="S14"/>
  <c r="E15"/>
  <c r="G15"/>
  <c r="I15"/>
  <c r="K15"/>
  <c r="M15"/>
  <c r="O15"/>
  <c r="Q15"/>
  <c r="S15"/>
  <c r="C16"/>
  <c r="E16"/>
  <c r="G16"/>
  <c r="I16"/>
  <c r="K16"/>
  <c r="M16"/>
  <c r="O16"/>
  <c r="Q16"/>
  <c r="S16"/>
  <c r="C17"/>
  <c r="E17"/>
  <c r="G17"/>
  <c r="I17"/>
  <c r="K17"/>
  <c r="M17"/>
  <c r="O17"/>
  <c r="Q17"/>
  <c r="S17"/>
  <c r="C18"/>
  <c r="E18"/>
  <c r="G18"/>
  <c r="I18"/>
  <c r="K18"/>
  <c r="M18"/>
  <c r="O18"/>
  <c r="Q18"/>
  <c r="S18"/>
  <c r="E19"/>
  <c r="G19"/>
  <c r="I19"/>
  <c r="K19"/>
  <c r="M19"/>
  <c r="O19"/>
  <c r="Q19"/>
  <c r="S19"/>
  <c r="C20"/>
  <c r="E20"/>
  <c r="G20"/>
  <c r="I20"/>
  <c r="K20"/>
  <c r="M20"/>
  <c r="O20"/>
  <c r="Q20"/>
  <c r="S20"/>
  <c r="C21"/>
  <c r="E21"/>
  <c r="G21"/>
  <c r="I21"/>
  <c r="K21"/>
  <c r="M21"/>
  <c r="O21"/>
  <c r="Q21"/>
  <c r="S21"/>
  <c r="C22"/>
  <c r="E22"/>
  <c r="G22"/>
  <c r="I22"/>
  <c r="K22"/>
  <c r="M22"/>
  <c r="O22"/>
  <c r="Q22"/>
  <c r="S22"/>
  <c r="E23"/>
  <c r="G23"/>
  <c r="I23"/>
  <c r="K23"/>
  <c r="M23"/>
  <c r="O23"/>
  <c r="Q23"/>
  <c r="S23"/>
  <c r="C24"/>
  <c r="E24"/>
  <c r="G24"/>
  <c r="I24"/>
  <c r="K24"/>
  <c r="M24"/>
  <c r="O24"/>
  <c r="Q24"/>
  <c r="S24"/>
  <c r="C25"/>
  <c r="E25"/>
  <c r="G25"/>
  <c r="I25"/>
  <c r="K25"/>
  <c r="M25"/>
  <c r="O25"/>
  <c r="Q25"/>
  <c r="S25"/>
  <c r="C26"/>
  <c r="E26"/>
  <c r="G26"/>
  <c r="I26"/>
  <c r="K26"/>
  <c r="M26"/>
  <c r="O26"/>
  <c r="Q26"/>
  <c r="S26"/>
  <c r="E27"/>
  <c r="G27"/>
  <c r="I27"/>
  <c r="K27"/>
  <c r="M27"/>
  <c r="O27"/>
  <c r="Q27"/>
  <c r="S27"/>
  <c r="C28"/>
  <c r="E28"/>
  <c r="G28"/>
  <c r="I28"/>
  <c r="K28"/>
  <c r="M28"/>
  <c r="O28"/>
  <c r="Q28"/>
  <c r="S28"/>
  <c r="C29"/>
  <c r="E29"/>
  <c r="G29"/>
  <c r="I29"/>
  <c r="K29"/>
  <c r="M29"/>
  <c r="O29"/>
  <c r="Q29"/>
  <c r="S29"/>
  <c r="C30"/>
  <c r="E30"/>
  <c r="G30"/>
  <c r="I30"/>
  <c r="K30"/>
  <c r="M30"/>
  <c r="O30"/>
  <c r="Q30"/>
  <c r="S30"/>
  <c r="C31"/>
  <c r="E31"/>
  <c r="G31"/>
  <c r="I31"/>
  <c r="K31"/>
  <c r="M31"/>
  <c r="O31"/>
  <c r="Q31"/>
  <c r="S31"/>
  <c r="C32"/>
  <c r="E32"/>
  <c r="G32"/>
  <c r="I32"/>
  <c r="K32"/>
  <c r="M32"/>
  <c r="O32"/>
  <c r="Q32"/>
  <c r="S32"/>
  <c r="C33"/>
  <c r="E33"/>
  <c r="G33"/>
  <c r="I33"/>
  <c r="K33"/>
  <c r="M33"/>
  <c r="O33"/>
  <c r="Q33"/>
  <c r="S33"/>
  <c r="C34"/>
  <c r="E34"/>
  <c r="G34"/>
  <c r="I34"/>
  <c r="K34"/>
  <c r="M34"/>
  <c r="O34"/>
  <c r="Q34"/>
  <c r="S34"/>
  <c r="E12"/>
  <c r="G12"/>
  <c r="M7"/>
  <c r="S12"/>
  <c r="Q12"/>
  <c r="O12"/>
  <c r="M12"/>
  <c r="K12"/>
  <c r="I12"/>
  <c r="C13"/>
  <c r="C23"/>
  <c r="C19"/>
</calcChain>
</file>

<file path=xl/comments1.xml><?xml version="1.0" encoding="utf-8"?>
<comments xmlns="http://schemas.openxmlformats.org/spreadsheetml/2006/main">
  <authors>
    <author>dotbmp</author>
    <author>Philip Michael Meinel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averaged across the length of bridge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 xml:space="preserve">averaged across the length of bridge
</t>
        </r>
      </text>
    </comment>
    <comment ref="H4" authorId="1">
      <text>
        <r>
          <rPr>
            <b/>
            <sz val="8"/>
            <color indexed="81"/>
            <rFont val="Tahoma"/>
            <family val="2"/>
          </rPr>
          <t>T.O. Concrete = curb + Concrete parapet</t>
        </r>
      </text>
    </comment>
    <comment ref="M4" authorId="1">
      <text>
        <r>
          <rPr>
            <b/>
            <sz val="8"/>
            <color indexed="81"/>
            <rFont val="Tahoma"/>
            <family val="2"/>
          </rPr>
          <t>T.O. Concrete = curb + Concrete parapet</t>
        </r>
      </text>
    </comment>
    <comment ref="B11" authorId="1">
      <text>
        <r>
          <rPr>
            <b/>
            <sz val="8"/>
            <color indexed="81"/>
            <rFont val="Tahoma"/>
            <family val="2"/>
          </rPr>
          <t>Depth is measured from top of parapet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8"/>
            <color indexed="81"/>
            <rFont val="Tahoma"/>
            <family val="2"/>
          </rPr>
          <t>Elevation at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1">
      <text>
        <r>
          <rPr>
            <b/>
            <sz val="8"/>
            <color indexed="81"/>
            <rFont val="Tahoma"/>
            <family val="2"/>
          </rPr>
          <t>Depth is measured from top of parapet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1">
      <text>
        <r>
          <rPr>
            <b/>
            <sz val="8"/>
            <color indexed="81"/>
            <rFont val="Tahoma"/>
            <family val="2"/>
          </rPr>
          <t>Elevation at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<sst xmlns="http://schemas.openxmlformats.org/spreadsheetml/2006/main" count="132" uniqueCount="42">
  <si>
    <t>Streambed Profile Report</t>
  </si>
  <si>
    <t>Date:</t>
  </si>
  <si>
    <t>County:</t>
  </si>
  <si>
    <t>Bridge:</t>
  </si>
  <si>
    <t>STH:</t>
  </si>
  <si>
    <t>Remarks</t>
  </si>
  <si>
    <t>Year:</t>
  </si>
  <si>
    <t>Depth (ft)</t>
  </si>
  <si>
    <t>Elev (ft)</t>
  </si>
  <si>
    <t>Inventory Data:</t>
  </si>
  <si>
    <t>ft</t>
  </si>
  <si>
    <t>to Water Surface =</t>
  </si>
  <si>
    <t xml:space="preserve">Dist. from T.O Parapet </t>
  </si>
  <si>
    <t>Water level =</t>
  </si>
  <si>
    <t>Water Elevation =</t>
  </si>
  <si>
    <t xml:space="preserve">Water Elevation = </t>
  </si>
  <si>
    <t>Wing Wall</t>
  </si>
  <si>
    <t>North End of Deck</t>
  </si>
  <si>
    <t>South End of Deck</t>
  </si>
  <si>
    <t>Milwaukee</t>
  </si>
  <si>
    <t>B-40-344</t>
  </si>
  <si>
    <t>East Side/ Up Stream</t>
  </si>
  <si>
    <t>West Side/ Down Stream</t>
  </si>
  <si>
    <t>Pier 2</t>
  </si>
  <si>
    <t>Pier 1</t>
  </si>
  <si>
    <t xml:space="preserve">over Little Menomonee River </t>
  </si>
  <si>
    <t>100 N.Bd. Mayfair Rd.</t>
  </si>
  <si>
    <t>Distance from North Abutment</t>
  </si>
  <si>
    <t>bp</t>
  </si>
  <si>
    <t>Edge of Path</t>
  </si>
  <si>
    <t>T.O. Wing Wall (SE Corner)</t>
  </si>
  <si>
    <t>Calculated T.O. wing wall</t>
  </si>
  <si>
    <t>measurement error within tolerance</t>
  </si>
  <si>
    <t>True EL</t>
  </si>
  <si>
    <t>Project EL</t>
  </si>
  <si>
    <t>Pier</t>
  </si>
  <si>
    <t>Deck</t>
  </si>
  <si>
    <t>N. Abut.</t>
  </si>
  <si>
    <t>S. Abut.</t>
  </si>
  <si>
    <t>Component</t>
  </si>
  <si>
    <t>Top of Deck EL =</t>
  </si>
  <si>
    <t>Conc. Parapet Ht. =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</si>
</sst>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0" formatCode="0.0"/>
    <numFmt numFmtId="171" formatCode="_(* #,##0.0_);_(* \(#,##0.0\);_(* &quot;-&quot;??_);_(@_)"/>
    <numFmt numFmtId="172" formatCode="m/d"/>
  </numFmts>
  <fonts count="13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</font>
    <font>
      <sz val="11"/>
      <color rgb="FF9C0006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1" fontId="0" fillId="0" borderId="3" xfId="2" applyNumberFormat="1" applyFon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71" fontId="0" fillId="3" borderId="2" xfId="0" applyNumberFormat="1" applyFill="1" applyBorder="1" applyAlignment="1">
      <alignment horizontal="center" vertical="center"/>
    </xf>
    <xf numFmtId="171" fontId="5" fillId="3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17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1" fontId="5" fillId="3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1" fillId="0" borderId="0" xfId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Bad" xfId="1" builtinId="27"/>
    <cellStyle name="Comma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B-40-344 West Side/ Down Stream</a:t>
            </a:r>
          </a:p>
        </c:rich>
      </c:tx>
      <c:layout>
        <c:manualLayout>
          <c:xMode val="edge"/>
          <c:yMode val="edge"/>
          <c:x val="0.24713281539030707"/>
          <c:y val="1.95759218622262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87791342952276"/>
          <c:y val="0.12016333204251108"/>
          <c:w val="0.75915649278579378"/>
          <c:h val="0.74061990212071793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</c:spPr>
          </c:marker>
          <c:xVal>
            <c:numRef>
              <c:f>Elevations!$A$41:$A$62</c:f>
              <c:numCache>
                <c:formatCode>0.0</c:formatCode>
                <c:ptCount val="22"/>
                <c:pt idx="0">
                  <c:v>-9.8000000000000007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32</c:v>
                </c:pt>
                <c:pt idx="6">
                  <c:v>37</c:v>
                </c:pt>
                <c:pt idx="7">
                  <c:v>40</c:v>
                </c:pt>
                <c:pt idx="8">
                  <c:v>42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83</c:v>
                </c:pt>
                <c:pt idx="14">
                  <c:v>88</c:v>
                </c:pt>
                <c:pt idx="15">
                  <c:v>90</c:v>
                </c:pt>
                <c:pt idx="16">
                  <c:v>93</c:v>
                </c:pt>
                <c:pt idx="17">
                  <c:v>100</c:v>
                </c:pt>
                <c:pt idx="18">
                  <c:v>110</c:v>
                </c:pt>
                <c:pt idx="19">
                  <c:v>120</c:v>
                </c:pt>
                <c:pt idx="20">
                  <c:v>125.7</c:v>
                </c:pt>
                <c:pt idx="21">
                  <c:v>135.69999999999999</c:v>
                </c:pt>
              </c:numCache>
            </c:numRef>
          </c:xVal>
          <c:yVal>
            <c:numRef>
              <c:f>Elevations!$C$41:$C$62</c:f>
              <c:numCache>
                <c:formatCode>_(* #,##0.0_);_(* \(#,##0.0\);_(* "-"??_);_(@_)</c:formatCode>
                <c:ptCount val="22"/>
                <c:pt idx="0">
                  <c:v>708.47499999999991</c:v>
                </c:pt>
                <c:pt idx="1">
                  <c:v>706.67499999999995</c:v>
                </c:pt>
                <c:pt idx="2">
                  <c:v>703.37499999999989</c:v>
                </c:pt>
                <c:pt idx="3">
                  <c:v>699.97499999999991</c:v>
                </c:pt>
                <c:pt idx="4">
                  <c:v>696.97499999999991</c:v>
                </c:pt>
                <c:pt idx="5">
                  <c:v>697.67499999999995</c:v>
                </c:pt>
                <c:pt idx="6">
                  <c:v>696.77499999999998</c:v>
                </c:pt>
                <c:pt idx="7">
                  <c:v>696.97499999999991</c:v>
                </c:pt>
                <c:pt idx="8">
                  <c:v>697.27499999999998</c:v>
                </c:pt>
                <c:pt idx="9">
                  <c:v>697.57499999999993</c:v>
                </c:pt>
                <c:pt idx="10">
                  <c:v>696.57499999999993</c:v>
                </c:pt>
                <c:pt idx="11">
                  <c:v>694.67499999999995</c:v>
                </c:pt>
                <c:pt idx="12">
                  <c:v>694.37499999999989</c:v>
                </c:pt>
                <c:pt idx="13">
                  <c:v>694.37499999999989</c:v>
                </c:pt>
                <c:pt idx="14">
                  <c:v>695.77499999999998</c:v>
                </c:pt>
                <c:pt idx="15">
                  <c:v>697.37499999999989</c:v>
                </c:pt>
                <c:pt idx="16">
                  <c:v>699.57499999999993</c:v>
                </c:pt>
                <c:pt idx="17">
                  <c:v>698.57499999999993</c:v>
                </c:pt>
                <c:pt idx="18">
                  <c:v>699.27499999999998</c:v>
                </c:pt>
                <c:pt idx="19">
                  <c:v>704.17499999999995</c:v>
                </c:pt>
                <c:pt idx="20">
                  <c:v>705.07499999999993</c:v>
                </c:pt>
                <c:pt idx="21">
                  <c:v>708.17499999999995</c:v>
                </c:pt>
              </c:numCache>
            </c:numRef>
          </c:yVal>
          <c:smooth val="1"/>
        </c:ser>
        <c:axId val="79528704"/>
        <c:axId val="81719296"/>
      </c:scatterChart>
      <c:valAx>
        <c:axId val="79528704"/>
        <c:scaling>
          <c:orientation val="minMax"/>
          <c:max val="140"/>
          <c:min val="-2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037003571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19296"/>
        <c:crosses val="autoZero"/>
        <c:crossBetween val="midCat"/>
        <c:majorUnit val="10"/>
        <c:minorUnit val="2"/>
      </c:valAx>
      <c:valAx>
        <c:axId val="81719296"/>
        <c:scaling>
          <c:orientation val="minMax"/>
          <c:max val="720"/>
          <c:min val="67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3407770747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28704"/>
        <c:crossesAt val="0"/>
        <c:crossBetween val="midCat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5016648169"/>
          <c:y val="0.94938634310055514"/>
          <c:w val="7.8952228640676275E-2"/>
          <c:h val="3.53599242717611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B-40-344 East Side/ Up Stream</a:t>
            </a:r>
          </a:p>
        </c:rich>
      </c:tx>
      <c:layout>
        <c:manualLayout>
          <c:xMode val="edge"/>
          <c:yMode val="edge"/>
          <c:x val="0.26933046050000148"/>
          <c:y val="2.613329891140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87791342952276"/>
          <c:y val="0.12234910277324633"/>
          <c:w val="0.75915649278579356"/>
          <c:h val="0.74061990212071782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</c:spPr>
          </c:marker>
          <c:xVal>
            <c:numRef>
              <c:f>Elevations!$A$12:$A$34</c:f>
              <c:numCache>
                <c:formatCode>0.0</c:formatCode>
                <c:ptCount val="23"/>
                <c:pt idx="0">
                  <c:v>-9.6999999999999993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32</c:v>
                </c:pt>
                <c:pt idx="6">
                  <c:v>37</c:v>
                </c:pt>
                <c:pt idx="7">
                  <c:v>40</c:v>
                </c:pt>
                <c:pt idx="8">
                  <c:v>42</c:v>
                </c:pt>
                <c:pt idx="9">
                  <c:v>50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80</c:v>
                </c:pt>
                <c:pt idx="14">
                  <c:v>83</c:v>
                </c:pt>
                <c:pt idx="15">
                  <c:v>88</c:v>
                </c:pt>
                <c:pt idx="16">
                  <c:v>90</c:v>
                </c:pt>
                <c:pt idx="17">
                  <c:v>93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125.6</c:v>
                </c:pt>
                <c:pt idx="22">
                  <c:v>135.80000000000001</c:v>
                </c:pt>
              </c:numCache>
            </c:numRef>
          </c:xVal>
          <c:yVal>
            <c:numRef>
              <c:f>Elevations!$C$12:$C$34</c:f>
              <c:numCache>
                <c:formatCode>_(* #,##0.0_);_(* \(#,##0.0\);_(* "-"??_);_(@_)</c:formatCode>
                <c:ptCount val="23"/>
                <c:pt idx="0">
                  <c:v>709.23500000000001</c:v>
                </c:pt>
                <c:pt idx="1">
                  <c:v>706.23500000000001</c:v>
                </c:pt>
                <c:pt idx="2">
                  <c:v>703.13499999999999</c:v>
                </c:pt>
                <c:pt idx="3">
                  <c:v>699.93500000000006</c:v>
                </c:pt>
                <c:pt idx="4">
                  <c:v>697.53500000000008</c:v>
                </c:pt>
                <c:pt idx="5">
                  <c:v>697.23500000000001</c:v>
                </c:pt>
                <c:pt idx="6">
                  <c:v>696.53500000000008</c:v>
                </c:pt>
                <c:pt idx="7">
                  <c:v>696.43500000000006</c:v>
                </c:pt>
                <c:pt idx="8">
                  <c:v>696.53500000000008</c:v>
                </c:pt>
                <c:pt idx="9">
                  <c:v>696.73500000000001</c:v>
                </c:pt>
                <c:pt idx="10">
                  <c:v>696.83500000000004</c:v>
                </c:pt>
                <c:pt idx="11">
                  <c:v>695.23500000000001</c:v>
                </c:pt>
                <c:pt idx="12">
                  <c:v>694.73500000000001</c:v>
                </c:pt>
                <c:pt idx="13">
                  <c:v>694.73500000000001</c:v>
                </c:pt>
                <c:pt idx="14">
                  <c:v>694.63499999999999</c:v>
                </c:pt>
                <c:pt idx="15">
                  <c:v>694.93500000000006</c:v>
                </c:pt>
                <c:pt idx="16">
                  <c:v>697.93500000000006</c:v>
                </c:pt>
                <c:pt idx="17">
                  <c:v>698.23500000000001</c:v>
                </c:pt>
                <c:pt idx="18">
                  <c:v>698.23500000000001</c:v>
                </c:pt>
                <c:pt idx="19">
                  <c:v>698.63499999999999</c:v>
                </c:pt>
                <c:pt idx="20">
                  <c:v>703.33500000000004</c:v>
                </c:pt>
                <c:pt idx="21">
                  <c:v>705.53500000000008</c:v>
                </c:pt>
                <c:pt idx="22">
                  <c:v>709.03500000000008</c:v>
                </c:pt>
              </c:numCache>
            </c:numRef>
          </c:yVal>
          <c:smooth val="1"/>
        </c:ser>
        <c:axId val="48226304"/>
        <c:axId val="48345088"/>
      </c:scatterChart>
      <c:valAx>
        <c:axId val="48226304"/>
        <c:scaling>
          <c:orientation val="minMax"/>
          <c:max val="140"/>
          <c:min val="-2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3035422851"/>
              <c:y val="0.913540037003571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45088"/>
        <c:crosses val="autoZero"/>
        <c:crossBetween val="midCat"/>
        <c:majorUnit val="10"/>
        <c:minorUnit val="2"/>
      </c:valAx>
      <c:valAx>
        <c:axId val="48345088"/>
        <c:scaling>
          <c:orientation val="minMax"/>
          <c:max val="720"/>
          <c:min val="67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513454728058E-2"/>
              <c:y val="0.44208803407770747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26304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79106268558"/>
          <c:y val="0.94938634310055514"/>
          <c:w val="7.8952233306765485E-2"/>
          <c:h val="3.53599242717611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 r:id="rId1"/>
  <headerFooter alignWithMargins="0"/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0.42793</cdr:x>
      <cdr:y>0.21295</cdr:y>
    </cdr:from>
    <cdr:to>
      <cdr:x>0.4531</cdr:x>
      <cdr:y>0.29069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672506" y="1237290"/>
          <a:ext cx="216010" cy="4516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0.45569</cdr:x>
      <cdr:y>0.19751</cdr:y>
    </cdr:from>
    <cdr:to>
      <cdr:x>0.54922</cdr:x>
      <cdr:y>0.25994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0743" y="1147580"/>
          <a:ext cx="802677" cy="36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Deck 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= 708.3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0.2068</cdr:x>
      <cdr:y>0.1876</cdr:y>
    </cdr:from>
    <cdr:to>
      <cdr:x>0.24456</cdr:x>
      <cdr:y>0.23661</cdr:y>
    </cdr:to>
    <cdr:sp macro="" textlink="">
      <cdr:nvSpPr>
        <cdr:cNvPr id="24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74732" y="1089974"/>
          <a:ext cx="324091" cy="2847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0.75016</cdr:x>
      <cdr:y>0.18421</cdr:y>
    </cdr:from>
    <cdr:to>
      <cdr:x>0.79517</cdr:x>
      <cdr:y>0.23422</cdr:y>
    </cdr:to>
    <cdr:sp macro="" textlink="">
      <cdr:nvSpPr>
        <cdr:cNvPr id="25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429278" y="1070306"/>
          <a:ext cx="386276" cy="2905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0.68087</cdr:x>
      <cdr:y>0.1303</cdr:y>
    </cdr:from>
    <cdr:to>
      <cdr:x>0.79364</cdr:x>
      <cdr:y>0.19605</cdr:y>
    </cdr:to>
    <cdr:sp macro="" textlink="">
      <cdr:nvSpPr>
        <cdr:cNvPr id="36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623" y="757076"/>
          <a:ext cx="967795" cy="38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South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0.2354</cdr:x>
      <cdr:y>0.12951</cdr:y>
    </cdr:from>
    <cdr:to>
      <cdr:x>0.33724</cdr:x>
      <cdr:y>0.19267</cdr:y>
    </cdr:to>
    <cdr:sp macro="" textlink="">
      <cdr:nvSpPr>
        <cdr:cNvPr id="37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214" y="752485"/>
          <a:ext cx="873994" cy="366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North Abutment</a:t>
          </a:r>
        </a:p>
      </cdr:txBody>
    </cdr:sp>
  </cdr:relSizeAnchor>
  <cdr:relSizeAnchor xmlns:cdr="http://schemas.openxmlformats.org/drawingml/2006/chartDrawing">
    <cdr:from>
      <cdr:x>0.8019</cdr:x>
      <cdr:y>0.11615</cdr:y>
    </cdr:from>
    <cdr:to>
      <cdr:x>0.80343</cdr:x>
      <cdr:y>0.85635</cdr:y>
    </cdr:to>
    <cdr:sp macro="" textlink="">
      <cdr:nvSpPr>
        <cdr:cNvPr id="42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71171" y="674861"/>
          <a:ext cx="13130" cy="4300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0.16702</cdr:x>
      <cdr:y>0.38871</cdr:y>
    </cdr:from>
    <cdr:to>
      <cdr:x>0.18849</cdr:x>
      <cdr:y>0.49856</cdr:y>
    </cdr:to>
    <cdr:sp macro="" textlink="">
      <cdr:nvSpPr>
        <cdr:cNvPr id="4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33365" y="2258500"/>
          <a:ext cx="184261" cy="6382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0.10984</cdr:x>
      <cdr:y>0.49933</cdr:y>
    </cdr:from>
    <cdr:to>
      <cdr:x>0.20679</cdr:x>
      <cdr:y>0.56513</cdr:y>
    </cdr:to>
    <cdr:sp macro="" textlink="">
      <cdr:nvSpPr>
        <cdr:cNvPr id="4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645" y="2901232"/>
          <a:ext cx="832027" cy="382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 EL = 701.93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0.79161</cdr:x>
      <cdr:y>0.29238</cdr:y>
    </cdr:from>
    <cdr:to>
      <cdr:x>0.8525</cdr:x>
      <cdr:y>0.38364</cdr:y>
    </cdr:to>
    <cdr:sp macro="" textlink="">
      <cdr:nvSpPr>
        <cdr:cNvPr id="48" name="Rectangle 47"/>
        <cdr:cNvSpPr/>
      </cdr:nvSpPr>
      <cdr:spPr bwMode="auto">
        <a:xfrm xmlns:a="http://schemas.openxmlformats.org/drawingml/2006/main">
          <a:off x="6785035" y="1698789"/>
          <a:ext cx="520414" cy="5302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0.15561</cdr:x>
      <cdr:y>0.29238</cdr:y>
    </cdr:from>
    <cdr:to>
      <cdr:x>0.21736</cdr:x>
      <cdr:y>0.38871</cdr:y>
    </cdr:to>
    <cdr:sp macro="" textlink="">
      <cdr:nvSpPr>
        <cdr:cNvPr id="49" name="Rectangle 48"/>
        <cdr:cNvSpPr/>
      </cdr:nvSpPr>
      <cdr:spPr bwMode="auto">
        <a:xfrm xmlns:a="http://schemas.openxmlformats.org/drawingml/2006/main">
          <a:off x="1335449" y="1698789"/>
          <a:ext cx="529940" cy="5597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0.19879</cdr:x>
      <cdr:y>0.37857</cdr:y>
    </cdr:from>
    <cdr:to>
      <cdr:x>0.20935</cdr:x>
      <cdr:y>0.59997</cdr:y>
    </cdr:to>
    <cdr:sp macro="" textlink="">
      <cdr:nvSpPr>
        <cdr:cNvPr id="50" name="Rectangle 49"/>
        <cdr:cNvSpPr/>
      </cdr:nvSpPr>
      <cdr:spPr bwMode="auto">
        <a:xfrm xmlns:a="http://schemas.openxmlformats.org/drawingml/2006/main">
          <a:off x="1706020" y="2199582"/>
          <a:ext cx="90669" cy="12863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51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0.79851</cdr:x>
      <cdr:y>0.37688</cdr:y>
    </cdr:from>
    <cdr:to>
      <cdr:x>0.80902</cdr:x>
      <cdr:y>0.59828</cdr:y>
    </cdr:to>
    <cdr:sp macro="" textlink="">
      <cdr:nvSpPr>
        <cdr:cNvPr id="51" name="Rectangle 50"/>
        <cdr:cNvSpPr/>
      </cdr:nvSpPr>
      <cdr:spPr bwMode="auto">
        <a:xfrm xmlns:a="http://schemas.openxmlformats.org/drawingml/2006/main">
          <a:off x="6844251" y="2189764"/>
          <a:ext cx="88083" cy="12863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51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0.37073</cdr:x>
      <cdr:y>0.33294</cdr:y>
    </cdr:from>
    <cdr:to>
      <cdr:x>0.38674</cdr:x>
      <cdr:y>0.63715</cdr:y>
    </cdr:to>
    <cdr:sp macro="" textlink="">
      <cdr:nvSpPr>
        <cdr:cNvPr id="52" name="Rectangle 51"/>
        <cdr:cNvSpPr/>
      </cdr:nvSpPr>
      <cdr:spPr bwMode="auto">
        <a:xfrm xmlns:a="http://schemas.openxmlformats.org/drawingml/2006/main">
          <a:off x="3181611" y="1934459"/>
          <a:ext cx="137401" cy="17675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0.37843</cdr:x>
      <cdr:y>0.11615</cdr:y>
    </cdr:from>
    <cdr:to>
      <cdr:x>0.37996</cdr:x>
      <cdr:y>0.85635</cdr:y>
    </cdr:to>
    <cdr:sp macro="" textlink="">
      <cdr:nvSpPr>
        <cdr:cNvPr id="53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47715" y="674838"/>
          <a:ext cx="13130" cy="4300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0.61215</cdr:x>
      <cdr:y>0.33294</cdr:y>
    </cdr:from>
    <cdr:to>
      <cdr:x>0.62817</cdr:x>
      <cdr:y>0.63715</cdr:y>
    </cdr:to>
    <cdr:sp macro="" textlink="">
      <cdr:nvSpPr>
        <cdr:cNvPr id="54" name="Rectangle 53"/>
        <cdr:cNvSpPr/>
      </cdr:nvSpPr>
      <cdr:spPr bwMode="auto">
        <a:xfrm xmlns:a="http://schemas.openxmlformats.org/drawingml/2006/main">
          <a:off x="5253479" y="1934459"/>
          <a:ext cx="137492" cy="17675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0.62086</cdr:x>
      <cdr:y>0.11615</cdr:y>
    </cdr:from>
    <cdr:to>
      <cdr:x>0.62214</cdr:x>
      <cdr:y>0.85635</cdr:y>
    </cdr:to>
    <cdr:sp macro="" textlink="">
      <cdr:nvSpPr>
        <cdr:cNvPr id="55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19647" y="674838"/>
          <a:ext cx="13130" cy="4300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0.35784</cdr:x>
      <cdr:y>0.61349</cdr:y>
    </cdr:from>
    <cdr:to>
      <cdr:x>0.40044</cdr:x>
      <cdr:y>0.64391</cdr:y>
    </cdr:to>
    <cdr:sp macro="" textlink="">
      <cdr:nvSpPr>
        <cdr:cNvPr id="56" name="Rectangle 55"/>
        <cdr:cNvSpPr/>
      </cdr:nvSpPr>
      <cdr:spPr bwMode="auto">
        <a:xfrm xmlns:a="http://schemas.openxmlformats.org/drawingml/2006/main">
          <a:off x="3070992" y="3564511"/>
          <a:ext cx="365594" cy="17676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0.60116</cdr:x>
      <cdr:y>0.61349</cdr:y>
    </cdr:from>
    <cdr:to>
      <cdr:x>0.64172</cdr:x>
      <cdr:y>0.64729</cdr:y>
    </cdr:to>
    <cdr:sp macro="" textlink="">
      <cdr:nvSpPr>
        <cdr:cNvPr id="57" name="Rectangle 56"/>
        <cdr:cNvSpPr/>
      </cdr:nvSpPr>
      <cdr:spPr bwMode="auto">
        <a:xfrm xmlns:a="http://schemas.openxmlformats.org/drawingml/2006/main">
          <a:off x="5152734" y="3564510"/>
          <a:ext cx="345941" cy="1964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0.53434</cdr:x>
      <cdr:y>0.64729</cdr:y>
    </cdr:from>
    <cdr:to>
      <cdr:x>0.611</cdr:x>
      <cdr:y>0.74869</cdr:y>
    </cdr:to>
    <cdr:sp macro="" textlink="">
      <cdr:nvSpPr>
        <cdr:cNvPr id="58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585719" y="3760902"/>
          <a:ext cx="657941" cy="5891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0.39017</cdr:x>
      <cdr:y>0.64391</cdr:y>
    </cdr:from>
    <cdr:to>
      <cdr:x>0.44967</cdr:x>
      <cdr:y>0.75038</cdr:y>
    </cdr:to>
    <cdr:sp macro="" textlink="">
      <cdr:nvSpPr>
        <cdr:cNvPr id="59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348478" y="3741263"/>
          <a:ext cx="510600" cy="6186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0.4451</cdr:x>
      <cdr:y>0.71996</cdr:y>
    </cdr:from>
    <cdr:to>
      <cdr:x>0.56867</cdr:x>
      <cdr:y>0.78756</cdr:y>
    </cdr:to>
    <cdr:sp macro="" textlink="">
      <cdr:nvSpPr>
        <cdr:cNvPr id="60" name="TextBox 3"/>
        <cdr:cNvSpPr txBox="1"/>
      </cdr:nvSpPr>
      <cdr:spPr>
        <a:xfrm xmlns:a="http://schemas.openxmlformats.org/drawingml/2006/main">
          <a:off x="3819822" y="4183146"/>
          <a:ext cx="1060515" cy="392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B.O. Piers</a:t>
          </a:r>
        </a:p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EL</a:t>
          </a:r>
          <a:r>
            <a:rPr lang="en-US" sz="1000" baseline="0">
              <a:latin typeface="Arial" pitchFamily="34" charset="0"/>
              <a:cs typeface="Arial" pitchFamily="34" charset="0"/>
            </a:rPr>
            <a:t> =684.44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0.80936</cdr:x>
      <cdr:y>0.46217</cdr:y>
    </cdr:from>
    <cdr:to>
      <cdr:x>0.9001</cdr:x>
      <cdr:y>0.52797</cdr:y>
    </cdr:to>
    <cdr:sp macro="" textlink="">
      <cdr:nvSpPr>
        <cdr:cNvPr id="61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196" y="2685329"/>
          <a:ext cx="783024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EL = 702.53</a:t>
          </a:r>
        </a:p>
      </cdr:txBody>
    </cdr:sp>
  </cdr:relSizeAnchor>
  <cdr:relSizeAnchor xmlns:cdr="http://schemas.openxmlformats.org/drawingml/2006/chartDrawing">
    <cdr:from>
      <cdr:x>0.81453</cdr:x>
      <cdr:y>0.38871</cdr:y>
    </cdr:from>
    <cdr:to>
      <cdr:x>0.83852</cdr:x>
      <cdr:y>0.46138</cdr:y>
    </cdr:to>
    <cdr:sp macro="" textlink="">
      <cdr:nvSpPr>
        <cdr:cNvPr id="62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981720" y="2258499"/>
          <a:ext cx="205922" cy="4222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0.6213</cdr:x>
      <cdr:y>0.75714</cdr:y>
    </cdr:from>
    <cdr:to>
      <cdr:x>0.6522</cdr:x>
      <cdr:y>0.81629</cdr:y>
    </cdr:to>
    <cdr:sp macro="" textlink="">
      <cdr:nvSpPr>
        <cdr:cNvPr id="6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332025" y="4399151"/>
          <a:ext cx="265139" cy="3437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0.34898</cdr:x>
      <cdr:y>0.75207</cdr:y>
    </cdr:from>
    <cdr:to>
      <cdr:x>0.37988</cdr:x>
      <cdr:y>0.81292</cdr:y>
    </cdr:to>
    <cdr:sp macro="" textlink="">
      <cdr:nvSpPr>
        <cdr:cNvPr id="6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94955" y="4369691"/>
          <a:ext cx="265185" cy="3535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0.64722</cdr:x>
      <cdr:y>0.79432</cdr:y>
    </cdr:from>
    <cdr:to>
      <cdr:x>0.74358</cdr:x>
      <cdr:y>0.84164</cdr:y>
    </cdr:to>
    <cdr:sp macro="" textlink="">
      <cdr:nvSpPr>
        <cdr:cNvPr id="67" name="TextBox 66"/>
        <cdr:cNvSpPr txBox="1"/>
      </cdr:nvSpPr>
      <cdr:spPr>
        <a:xfrm xmlns:a="http://schemas.openxmlformats.org/drawingml/2006/main">
          <a:off x="5548036" y="4615175"/>
          <a:ext cx="824818" cy="274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C.L. Pier 1</a:t>
          </a:r>
        </a:p>
      </cdr:txBody>
    </cdr:sp>
  </cdr:relSizeAnchor>
  <cdr:relSizeAnchor xmlns:cdr="http://schemas.openxmlformats.org/drawingml/2006/chartDrawing">
    <cdr:from>
      <cdr:x>0.2666</cdr:x>
      <cdr:y>0.79601</cdr:y>
    </cdr:from>
    <cdr:to>
      <cdr:x>0.36386</cdr:x>
      <cdr:y>0.83488</cdr:y>
    </cdr:to>
    <cdr:sp macro="" textlink="">
      <cdr:nvSpPr>
        <cdr:cNvPr id="68" name="TextBox 67"/>
        <cdr:cNvSpPr txBox="1"/>
      </cdr:nvSpPr>
      <cdr:spPr>
        <a:xfrm xmlns:a="http://schemas.openxmlformats.org/drawingml/2006/main">
          <a:off x="2287968" y="4624993"/>
          <a:ext cx="834688" cy="225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C.L. Pier 2</a:t>
          </a:r>
        </a:p>
      </cdr:txBody>
    </cdr:sp>
  </cdr:relSizeAnchor>
  <cdr:relSizeAnchor xmlns:cdr="http://schemas.openxmlformats.org/drawingml/2006/chartDrawing">
    <cdr:from>
      <cdr:x>0.45539</cdr:x>
      <cdr:y>0.38364</cdr:y>
    </cdr:from>
    <cdr:to>
      <cdr:x>0.64627</cdr:x>
      <cdr:y>0.48912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08132" y="2229041"/>
          <a:ext cx="1638137" cy="612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Water Elevation:</a:t>
          </a:r>
        </a:p>
        <a:p xmlns:a="http://schemas.openxmlformats.org/drawingml/2006/main">
          <a:pPr algn="ctr"/>
          <a:r>
            <a:rPr lang="en-US" sz="11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6/19/12</a:t>
          </a:r>
        </a:p>
        <a:p xmlns:a="http://schemas.openxmlformats.org/drawingml/2006/main">
          <a:pPr algn="ctr"/>
          <a:r>
            <a:rPr lang="en-US" sz="1100" u="none">
              <a:solidFill>
                <a:srgbClr val="0070C0"/>
              </a:solidFill>
              <a:latin typeface="Arial" pitchFamily="34" charset="0"/>
              <a:cs typeface="Arial" pitchFamily="34" charset="0"/>
            </a:rPr>
            <a:t>695.5</a:t>
          </a:r>
        </a:p>
        <a:p xmlns:a="http://schemas.openxmlformats.org/drawingml/2006/main">
          <a:r>
            <a:rPr lang="en-US" sz="1100" u="sng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             </a:t>
          </a:r>
          <a:endParaRPr lang="en-US" sz="1100" u="sng">
            <a:solidFill>
              <a:srgbClr val="0070C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100" u="sng"/>
        </a:p>
      </cdr:txBody>
    </cdr:sp>
  </cdr:relSizeAnchor>
  <cdr:relSizeAnchor xmlns:cdr="http://schemas.openxmlformats.org/drawingml/2006/chartDrawing">
    <cdr:from>
      <cdr:x>0.51078</cdr:x>
      <cdr:y>0.48335</cdr:y>
    </cdr:from>
    <cdr:to>
      <cdr:x>0.62001</cdr:x>
      <cdr:y>0.48335</cdr:y>
    </cdr:to>
    <cdr:sp macro="" textlink="">
      <cdr:nvSpPr>
        <cdr:cNvPr id="35" name="Straight Connector 34"/>
        <cdr:cNvSpPr/>
      </cdr:nvSpPr>
      <cdr:spPr bwMode="auto">
        <a:xfrm xmlns:a="http://schemas.openxmlformats.org/drawingml/2006/main">
          <a:off x="4379250" y="2808382"/>
          <a:ext cx="933123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0.39475</cdr:x>
      <cdr:y>0.13205</cdr:y>
    </cdr:from>
    <cdr:to>
      <cdr:x>0.44281</cdr:x>
      <cdr:y>0.30421</cdr:y>
    </cdr:to>
    <cdr:sp macro="" textlink="">
      <cdr:nvSpPr>
        <cdr:cNvPr id="41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87754" y="767241"/>
          <a:ext cx="412452" cy="10002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0.44539</cdr:x>
      <cdr:y>0.11661</cdr:y>
    </cdr:from>
    <cdr:to>
      <cdr:x>0.53892</cdr:x>
      <cdr:y>0.17904</cdr:y>
    </cdr:to>
    <cdr:sp macro="" textlink="">
      <cdr:nvSpPr>
        <cdr:cNvPr id="43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2348" y="677530"/>
          <a:ext cx="802677" cy="36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Haunched Slab, Typ.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0.20392</cdr:x>
      <cdr:y>0.292</cdr:y>
    </cdr:from>
    <cdr:to>
      <cdr:x>0.80334</cdr:x>
      <cdr:y>0.33125</cdr:y>
    </cdr:to>
    <cdr:grpSp>
      <cdr:nvGrpSpPr>
        <cdr:cNvPr id="72" name="Group 77"/>
        <cdr:cNvGrpSpPr/>
      </cdr:nvGrpSpPr>
      <cdr:grpSpPr>
        <a:xfrm xmlns:a="http://schemas.openxmlformats.org/drawingml/2006/main">
          <a:off x="1750047" y="1696593"/>
          <a:ext cx="5144237" cy="228052"/>
          <a:chOff x="1747901" y="1755512"/>
          <a:chExt cx="5135655" cy="228046"/>
        </a:xfrm>
      </cdr:grpSpPr>
      <cdr:sp macro="" textlink="">
        <cdr:nvSpPr>
          <cdr:cNvPr id="45" name="Rectangle 4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47901" y="1755512"/>
            <a:ext cx="5135655" cy="110210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>
              <a:lumMod val="85000"/>
              <a:alpha val="50000"/>
            </a:sysClr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79" name="Group 7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004796" y="1806804"/>
            <a:ext cx="2626735" cy="176754"/>
            <a:chOff x="3004796" y="1806804"/>
            <a:chExt cx="2626735" cy="176754"/>
          </a:xfrm>
        </cdr:grpSpPr>
      </cdr:grpSp>
      <cdr:grpSp>
        <cdr:nvGrpSpPr>
          <cdr:cNvPr id="37247" name="Group 7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004796" y="1806804"/>
            <a:ext cx="2626735" cy="176754"/>
            <a:chOff x="3004796" y="1806804"/>
            <a:chExt cx="2626735" cy="176754"/>
          </a:xfrm>
        </cdr:grpSpPr>
        <cdr:sp macro="" textlink="">
          <cdr:nvSpPr>
            <cdr:cNvPr id="73" name="Straight Connector 72"/>
            <cdr:cNvSpPr/>
          </cdr:nvSpPr>
          <cdr:spPr bwMode="auto">
            <a:xfrm xmlns:a="http://schemas.openxmlformats.org/drawingml/2006/main">
              <a:off x="3044072" y="1806804"/>
              <a:ext cx="206212" cy="166933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127000" cap="flat" cmpd="sng" algn="ctr">
              <a:solidFill>
                <a:schemeClr val="bg1">
                  <a:lumMod val="85000"/>
                  <a:alpha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vertOverflow="clip" wrap="square" lIns="18288" tIns="0" rIns="0" bIns="0" upright="1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74" name="Straight Connector 73"/>
            <cdr:cNvSpPr/>
          </cdr:nvSpPr>
          <cdr:spPr bwMode="auto">
            <a:xfrm xmlns:a="http://schemas.openxmlformats.org/drawingml/2006/main">
              <a:off x="5116005" y="1816624"/>
              <a:ext cx="206212" cy="166933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127000" cap="flat" cmpd="sng" algn="ctr">
              <a:solidFill>
                <a:schemeClr val="bg1">
                  <a:lumMod val="85000"/>
                  <a:alpha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upright="1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75" name="Straight Connector 74"/>
            <cdr:cNvSpPr/>
          </cdr:nvSpPr>
          <cdr:spPr bwMode="auto">
            <a:xfrm xmlns:a="http://schemas.openxmlformats.org/drawingml/2006/main" flipV="1">
              <a:off x="3240464" y="1846084"/>
              <a:ext cx="225850" cy="127654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127000" cap="flat" cmpd="sng" algn="ctr">
              <a:solidFill>
                <a:schemeClr val="bg1">
                  <a:lumMod val="85000"/>
                  <a:alpha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upright="1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76" name="Straight Connector 75"/>
            <cdr:cNvSpPr/>
          </cdr:nvSpPr>
          <cdr:spPr bwMode="auto">
            <a:xfrm xmlns:a="http://schemas.openxmlformats.org/drawingml/2006/main" flipV="1">
              <a:off x="5322216" y="1846082"/>
              <a:ext cx="225850" cy="127654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127000" cap="flat" cmpd="sng" algn="ctr">
              <a:solidFill>
                <a:schemeClr val="bg1">
                  <a:lumMod val="85000"/>
                  <a:alpha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upright="1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65" name="Straight Connector 64"/>
            <cdr:cNvSpPr/>
          </cdr:nvSpPr>
          <cdr:spPr bwMode="auto">
            <a:xfrm xmlns:a="http://schemas.openxmlformats.org/drawingml/2006/main" rot="5400000" flipH="1" flipV="1">
              <a:off x="3380395" y="1809261"/>
              <a:ext cx="117836" cy="230757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vertOverflow="clip" wrap="square" lIns="18288" tIns="0" rIns="0" bIns="0" upright="1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69" name="Straight Connector 68"/>
            <cdr:cNvSpPr/>
          </cdr:nvSpPr>
          <cdr:spPr bwMode="auto">
            <a:xfrm xmlns:a="http://schemas.openxmlformats.org/drawingml/2006/main" rot="5400000" flipH="1" flipV="1">
              <a:off x="5457235" y="1809261"/>
              <a:ext cx="117836" cy="230757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upright="1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70" name="Straight Connector 69"/>
            <cdr:cNvSpPr/>
          </cdr:nvSpPr>
          <cdr:spPr bwMode="auto">
            <a:xfrm xmlns:a="http://schemas.openxmlformats.org/drawingml/2006/main" rot="5400000" flipV="1">
              <a:off x="3039166" y="1831353"/>
              <a:ext cx="108013" cy="176753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upright="1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71" name="Straight Connector 70"/>
            <cdr:cNvSpPr/>
          </cdr:nvSpPr>
          <cdr:spPr bwMode="auto">
            <a:xfrm xmlns:a="http://schemas.openxmlformats.org/drawingml/2006/main" rot="5400000" flipV="1">
              <a:off x="5130736" y="1841171"/>
              <a:ext cx="108013" cy="176753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upright="1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0.2071</cdr:x>
      <cdr:y>0.18929</cdr:y>
    </cdr:from>
    <cdr:to>
      <cdr:x>0.24486</cdr:x>
      <cdr:y>0.2383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77301" y="1099794"/>
          <a:ext cx="324091" cy="2847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0.74946</cdr:x>
      <cdr:y>0.1859</cdr:y>
    </cdr:from>
    <cdr:to>
      <cdr:x>0.79447</cdr:x>
      <cdr:y>0.23591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431847" y="1080126"/>
          <a:ext cx="386276" cy="2905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0.68016</cdr:x>
      <cdr:y>0.13199</cdr:y>
    </cdr:from>
    <cdr:to>
      <cdr:x>0.79293</cdr:x>
      <cdr:y>0.19774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7192" y="766896"/>
          <a:ext cx="967795" cy="38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South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0.2357</cdr:x>
      <cdr:y>0.1312</cdr:y>
    </cdr:from>
    <cdr:to>
      <cdr:x>0.33754</cdr:x>
      <cdr:y>0.19436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2747" y="762304"/>
          <a:ext cx="873993" cy="366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North Abutment</a:t>
          </a:r>
        </a:p>
      </cdr:txBody>
    </cdr:sp>
  </cdr:relSizeAnchor>
  <cdr:relSizeAnchor xmlns:cdr="http://schemas.openxmlformats.org/drawingml/2006/chartDrawing">
    <cdr:from>
      <cdr:x>0.80096</cdr:x>
      <cdr:y>0.12844</cdr:y>
    </cdr:from>
    <cdr:to>
      <cdr:x>0.80249</cdr:x>
      <cdr:y>0.86864</cdr:y>
    </cdr:to>
    <cdr:sp macro="" textlink="">
      <cdr:nvSpPr>
        <cdr:cNvPr id="1086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66191" y="746270"/>
          <a:ext cx="13116" cy="4300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0.45774</cdr:x>
      <cdr:y>0.38632</cdr:y>
    </cdr:from>
    <cdr:to>
      <cdr:x>0.64883</cdr:x>
      <cdr:y>0.4918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919616" y="2244613"/>
          <a:ext cx="1636299" cy="612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Water Elevation:</a:t>
          </a:r>
        </a:p>
        <a:p xmlns:a="http://schemas.openxmlformats.org/drawingml/2006/main">
          <a:pPr algn="ctr"/>
          <a:r>
            <a:rPr lang="en-US" sz="11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6/19/12</a:t>
          </a:r>
        </a:p>
        <a:p xmlns:a="http://schemas.openxmlformats.org/drawingml/2006/main">
          <a:pPr algn="ctr"/>
          <a:r>
            <a:rPr lang="en-US" sz="1100" u="none">
              <a:solidFill>
                <a:srgbClr val="0070C0"/>
              </a:solidFill>
              <a:latin typeface="Arial" pitchFamily="34" charset="0"/>
              <a:cs typeface="Arial" pitchFamily="34" charset="0"/>
            </a:rPr>
            <a:t>695.5</a:t>
          </a:r>
        </a:p>
        <a:p xmlns:a="http://schemas.openxmlformats.org/drawingml/2006/main">
          <a:r>
            <a:rPr lang="en-US" sz="1100" u="sng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             </a:t>
          </a:r>
          <a:endParaRPr lang="en-US" sz="1100" u="sng">
            <a:solidFill>
              <a:srgbClr val="0070C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100" u="sng"/>
        </a:p>
      </cdr:txBody>
    </cdr:sp>
  </cdr:relSizeAnchor>
  <cdr:relSizeAnchor xmlns:cdr="http://schemas.openxmlformats.org/drawingml/2006/chartDrawing">
    <cdr:from>
      <cdr:x>0.41856</cdr:x>
      <cdr:y>0.21295</cdr:y>
    </cdr:from>
    <cdr:to>
      <cdr:x>0.44265</cdr:x>
      <cdr:y>0.27548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84119" y="1237268"/>
          <a:ext cx="206242" cy="3633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0.44426</cdr:x>
      <cdr:y>0.19582</cdr:y>
    </cdr:from>
    <cdr:to>
      <cdr:x>0.52978</cdr:x>
      <cdr:y>0.25825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4187" y="1137763"/>
          <a:ext cx="732306" cy="36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Deck EL =709.6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0.16821</cdr:x>
      <cdr:y>0.39378</cdr:y>
    </cdr:from>
    <cdr:to>
      <cdr:x>0.18577</cdr:x>
      <cdr:y>0.4918</cdr:y>
    </cdr:to>
    <cdr:sp macro="" textlink="">
      <cdr:nvSpPr>
        <cdr:cNvPr id="32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40378" y="2287963"/>
          <a:ext cx="150395" cy="569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0.80693</cdr:x>
      <cdr:y>0.46555</cdr:y>
    </cdr:from>
    <cdr:to>
      <cdr:x>0.89817</cdr:x>
      <cdr:y>0.53135</cdr:y>
    </cdr:to>
    <cdr:sp macro="" textlink="">
      <cdr:nvSpPr>
        <cdr:cNvPr id="33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17371" y="2704966"/>
          <a:ext cx="782154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EL = 702.53</a:t>
          </a:r>
        </a:p>
      </cdr:txBody>
    </cdr:sp>
  </cdr:relSizeAnchor>
  <cdr:relSizeAnchor xmlns:cdr="http://schemas.openxmlformats.org/drawingml/2006/chartDrawing">
    <cdr:from>
      <cdr:x>0.81419</cdr:x>
      <cdr:y>0.38871</cdr:y>
    </cdr:from>
    <cdr:to>
      <cdr:x>0.82474</cdr:x>
      <cdr:y>0.45462</cdr:y>
    </cdr:to>
    <cdr:sp macro="" textlink="">
      <cdr:nvSpPr>
        <cdr:cNvPr id="3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971906" y="2258505"/>
          <a:ext cx="90321" cy="3829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0.11015</cdr:x>
      <cdr:y>0.49426</cdr:y>
    </cdr:from>
    <cdr:to>
      <cdr:x>0.2071</cdr:x>
      <cdr:y>0.56006</cdr:y>
    </cdr:to>
    <cdr:sp macro="" textlink="">
      <cdr:nvSpPr>
        <cdr:cNvPr id="3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4246" y="2871773"/>
          <a:ext cx="831104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 EL = 701.93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0.78923</cdr:x>
      <cdr:y>0.27548</cdr:y>
    </cdr:from>
    <cdr:to>
      <cdr:x>0.84995</cdr:x>
      <cdr:y>0.38702</cdr:y>
    </cdr:to>
    <cdr:sp macro="" textlink="">
      <cdr:nvSpPr>
        <cdr:cNvPr id="28" name="Rectangle 27"/>
        <cdr:cNvSpPr/>
      </cdr:nvSpPr>
      <cdr:spPr bwMode="auto">
        <a:xfrm xmlns:a="http://schemas.openxmlformats.org/drawingml/2006/main">
          <a:off x="6758157" y="1600594"/>
          <a:ext cx="519944" cy="6480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0.15578</cdr:x>
      <cdr:y>0.27548</cdr:y>
    </cdr:from>
    <cdr:to>
      <cdr:x>0.21764</cdr:x>
      <cdr:y>0.39209</cdr:y>
    </cdr:to>
    <cdr:sp macro="" textlink="">
      <cdr:nvSpPr>
        <cdr:cNvPr id="29" name="Rectangle 28"/>
        <cdr:cNvSpPr/>
      </cdr:nvSpPr>
      <cdr:spPr bwMode="auto">
        <a:xfrm xmlns:a="http://schemas.openxmlformats.org/drawingml/2006/main">
          <a:off x="1333940" y="1600594"/>
          <a:ext cx="529706" cy="6775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0.50687</cdr:x>
      <cdr:y>0.48673</cdr:y>
    </cdr:from>
    <cdr:to>
      <cdr:x>0.62269</cdr:x>
      <cdr:y>0.48673</cdr:y>
    </cdr:to>
    <cdr:sp macro="" textlink="">
      <cdr:nvSpPr>
        <cdr:cNvPr id="31" name="Straight Connector 30"/>
        <cdr:cNvSpPr/>
      </cdr:nvSpPr>
      <cdr:spPr bwMode="auto">
        <a:xfrm xmlns:a="http://schemas.openxmlformats.org/drawingml/2006/main">
          <a:off x="4340285" y="2828021"/>
          <a:ext cx="99176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0.1991</cdr:x>
      <cdr:y>0.37857</cdr:y>
    </cdr:from>
    <cdr:to>
      <cdr:x>0.20848</cdr:x>
      <cdr:y>0.58814</cdr:y>
    </cdr:to>
    <cdr:sp macro="" textlink="">
      <cdr:nvSpPr>
        <cdr:cNvPr id="38" name="Rectangle 37"/>
        <cdr:cNvSpPr/>
      </cdr:nvSpPr>
      <cdr:spPr bwMode="auto">
        <a:xfrm xmlns:a="http://schemas.openxmlformats.org/drawingml/2006/main">
          <a:off x="1706785" y="2199583"/>
          <a:ext cx="80380" cy="12176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52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0.7984</cdr:x>
      <cdr:y>0.37012</cdr:y>
    </cdr:from>
    <cdr:to>
      <cdr:x>0.80632</cdr:x>
      <cdr:y>0.57969</cdr:y>
    </cdr:to>
    <cdr:sp macro="" textlink="">
      <cdr:nvSpPr>
        <cdr:cNvPr id="40" name="Rectangle 39"/>
        <cdr:cNvSpPr/>
      </cdr:nvSpPr>
      <cdr:spPr bwMode="auto">
        <a:xfrm xmlns:a="http://schemas.openxmlformats.org/drawingml/2006/main">
          <a:off x="6844245" y="2150485"/>
          <a:ext cx="67909" cy="12176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52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0.37302</cdr:x>
      <cdr:y>0.31942</cdr:y>
    </cdr:from>
    <cdr:to>
      <cdr:x>0.38645</cdr:x>
      <cdr:y>0.63377</cdr:y>
    </cdr:to>
    <cdr:sp macro="" textlink="">
      <cdr:nvSpPr>
        <cdr:cNvPr id="24" name="Rectangle 23"/>
        <cdr:cNvSpPr/>
      </cdr:nvSpPr>
      <cdr:spPr bwMode="auto">
        <a:xfrm xmlns:a="http://schemas.openxmlformats.org/drawingml/2006/main">
          <a:off x="3194169" y="1855902"/>
          <a:ext cx="114993" cy="18264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0.37873</cdr:x>
      <cdr:y>0.12337</cdr:y>
    </cdr:from>
    <cdr:to>
      <cdr:x>0.38026</cdr:x>
      <cdr:y>0.86357</cdr:y>
    </cdr:to>
    <cdr:sp macro="" textlink="">
      <cdr:nvSpPr>
        <cdr:cNvPr id="30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50284" y="716829"/>
          <a:ext cx="13130" cy="4300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0.61351</cdr:x>
      <cdr:y>0.31942</cdr:y>
    </cdr:from>
    <cdr:to>
      <cdr:x>0.62725</cdr:x>
      <cdr:y>0.63377</cdr:y>
    </cdr:to>
    <cdr:sp macro="" textlink="">
      <cdr:nvSpPr>
        <cdr:cNvPr id="36" name="Rectangle 35"/>
        <cdr:cNvSpPr/>
      </cdr:nvSpPr>
      <cdr:spPr bwMode="auto">
        <a:xfrm xmlns:a="http://schemas.openxmlformats.org/drawingml/2006/main">
          <a:off x="5253479" y="1855902"/>
          <a:ext cx="117647" cy="18264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0.62016</cdr:x>
      <cdr:y>0.09896</cdr:y>
    </cdr:from>
    <cdr:to>
      <cdr:x>0.62181</cdr:x>
      <cdr:y>0.86019</cdr:y>
    </cdr:to>
    <cdr:sp macro="" textlink="">
      <cdr:nvSpPr>
        <cdr:cNvPr id="42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16322" y="574996"/>
          <a:ext cx="14158" cy="44229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0.36043</cdr:x>
      <cdr:y>0.61856</cdr:y>
    </cdr:from>
    <cdr:to>
      <cdr:x>0.40232</cdr:x>
      <cdr:y>0.64898</cdr:y>
    </cdr:to>
    <cdr:sp macro="" textlink="">
      <cdr:nvSpPr>
        <cdr:cNvPr id="45" name="Rectangle 44"/>
        <cdr:cNvSpPr/>
      </cdr:nvSpPr>
      <cdr:spPr bwMode="auto">
        <a:xfrm xmlns:a="http://schemas.openxmlformats.org/drawingml/2006/main">
          <a:off x="3086353" y="3593969"/>
          <a:ext cx="358703" cy="1767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0.60186</cdr:x>
      <cdr:y>0.61856</cdr:y>
    </cdr:from>
    <cdr:to>
      <cdr:x>0.64376</cdr:x>
      <cdr:y>0.65067</cdr:y>
    </cdr:to>
    <cdr:sp macro="" textlink="">
      <cdr:nvSpPr>
        <cdr:cNvPr id="46" name="Rectangle 45"/>
        <cdr:cNvSpPr/>
      </cdr:nvSpPr>
      <cdr:spPr bwMode="auto">
        <a:xfrm xmlns:a="http://schemas.openxmlformats.org/drawingml/2006/main">
          <a:off x="5153712" y="3593970"/>
          <a:ext cx="358789" cy="1865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0.53434</cdr:x>
      <cdr:y>0.65405</cdr:y>
    </cdr:from>
    <cdr:to>
      <cdr:x>0.61122</cdr:x>
      <cdr:y>0.74869</cdr:y>
    </cdr:to>
    <cdr:sp macro="" textlink="">
      <cdr:nvSpPr>
        <cdr:cNvPr id="47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575540" y="3800180"/>
          <a:ext cx="658300" cy="5498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0.39219</cdr:x>
      <cdr:y>0.65067</cdr:y>
    </cdr:from>
    <cdr:to>
      <cdr:x>0.44967</cdr:x>
      <cdr:y>0.75038</cdr:y>
    </cdr:to>
    <cdr:sp macro="" textlink="">
      <cdr:nvSpPr>
        <cdr:cNvPr id="48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358299" y="3780541"/>
          <a:ext cx="492214" cy="579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0.4451</cdr:x>
      <cdr:y>0.71996</cdr:y>
    </cdr:from>
    <cdr:to>
      <cdr:x>0.56867</cdr:x>
      <cdr:y>0.78756</cdr:y>
    </cdr:to>
    <cdr:sp macro="" textlink="">
      <cdr:nvSpPr>
        <cdr:cNvPr id="49" name="TextBox 48"/>
        <cdr:cNvSpPr txBox="1"/>
      </cdr:nvSpPr>
      <cdr:spPr>
        <a:xfrm xmlns:a="http://schemas.openxmlformats.org/drawingml/2006/main">
          <a:off x="3819820" y="4183145"/>
          <a:ext cx="1060515" cy="392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B.O. Piers</a:t>
          </a:r>
        </a:p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EL</a:t>
          </a:r>
          <a:r>
            <a:rPr lang="en-US" sz="1000" baseline="0">
              <a:latin typeface="Arial" pitchFamily="34" charset="0"/>
              <a:cs typeface="Arial" pitchFamily="34" charset="0"/>
            </a:rPr>
            <a:t> =684.44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0.6213</cdr:x>
      <cdr:y>0.75883</cdr:y>
    </cdr:from>
    <cdr:to>
      <cdr:x>0.64604</cdr:x>
      <cdr:y>0.80109</cdr:y>
    </cdr:to>
    <cdr:sp macro="" textlink="">
      <cdr:nvSpPr>
        <cdr:cNvPr id="50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320204" y="4408969"/>
          <a:ext cx="211848" cy="2455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0.35396</cdr:x>
      <cdr:y>0.75714</cdr:y>
    </cdr:from>
    <cdr:to>
      <cdr:x>0.38218</cdr:x>
      <cdr:y>0.79771</cdr:y>
    </cdr:to>
    <cdr:sp macro="" textlink="">
      <cdr:nvSpPr>
        <cdr:cNvPr id="51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030953" y="4399149"/>
          <a:ext cx="241647" cy="2357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0.6396</cdr:x>
      <cdr:y>0.79263</cdr:y>
    </cdr:from>
    <cdr:to>
      <cdr:x>0.73571</cdr:x>
      <cdr:y>0.83995</cdr:y>
    </cdr:to>
    <cdr:sp macro="" textlink="">
      <cdr:nvSpPr>
        <cdr:cNvPr id="52" name="TextBox 3"/>
        <cdr:cNvSpPr txBox="1"/>
      </cdr:nvSpPr>
      <cdr:spPr>
        <a:xfrm xmlns:a="http://schemas.openxmlformats.org/drawingml/2006/main">
          <a:off x="5476910" y="4605355"/>
          <a:ext cx="822987" cy="274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C.L. Pier 1</a:t>
          </a:r>
        </a:p>
      </cdr:txBody>
    </cdr:sp>
  </cdr:relSizeAnchor>
  <cdr:relSizeAnchor xmlns:cdr="http://schemas.openxmlformats.org/drawingml/2006/chartDrawing">
    <cdr:from>
      <cdr:x>0.28039</cdr:x>
      <cdr:y>0.79432</cdr:y>
    </cdr:from>
    <cdr:to>
      <cdr:x>0.37765</cdr:x>
      <cdr:y>0.83319</cdr:y>
    </cdr:to>
    <cdr:sp macro="" textlink="">
      <cdr:nvSpPr>
        <cdr:cNvPr id="53" name="TextBox 4"/>
        <cdr:cNvSpPr txBox="1"/>
      </cdr:nvSpPr>
      <cdr:spPr>
        <a:xfrm xmlns:a="http://schemas.openxmlformats.org/drawingml/2006/main">
          <a:off x="2400975" y="4615174"/>
          <a:ext cx="832835" cy="225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C.L. Pier 2</a:t>
          </a:r>
        </a:p>
      </cdr:txBody>
    </cdr:sp>
  </cdr:relSizeAnchor>
  <cdr:relSizeAnchor xmlns:cdr="http://schemas.openxmlformats.org/drawingml/2006/chartDrawing">
    <cdr:from>
      <cdr:x>0.20389</cdr:x>
      <cdr:y>0.2751</cdr:y>
    </cdr:from>
    <cdr:to>
      <cdr:x>0.80184</cdr:x>
      <cdr:y>0.31773</cdr:y>
    </cdr:to>
    <cdr:grpSp>
      <cdr:nvGrpSpPr>
        <cdr:cNvPr id="60" name="Group 58"/>
        <cdr:cNvGrpSpPr/>
      </cdr:nvGrpSpPr>
      <cdr:grpSpPr>
        <a:xfrm xmlns:a="http://schemas.openxmlformats.org/drawingml/2006/main">
          <a:off x="1745905" y="1598400"/>
          <a:ext cx="5120231" cy="247691"/>
          <a:chOff x="1745905" y="1647496"/>
          <a:chExt cx="5120231" cy="247686"/>
        </a:xfrm>
      </cdr:grpSpPr>
      <cdr:sp macro="" textlink="">
        <cdr:nvSpPr>
          <cdr:cNvPr id="25" name="Rectangle 2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45905" y="1647496"/>
            <a:ext cx="5120231" cy="12985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85000"/>
              <a:alpha val="50000"/>
            </a:schemeClr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7" name="Straight Connector 36"/>
          <cdr:cNvSpPr/>
        </cdr:nvSpPr>
        <cdr:spPr bwMode="auto">
          <a:xfrm xmlns:a="http://schemas.openxmlformats.org/drawingml/2006/main">
            <a:off x="3024433" y="1718428"/>
            <a:ext cx="206212" cy="166933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127000" cap="flat" cmpd="sng" algn="ctr">
            <a:solidFill>
              <a:sysClr val="window" lastClr="FFFFFF">
                <a:lumMod val="85000"/>
                <a:alpha val="50000"/>
              </a:sys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9" name="Straight Connector 38"/>
          <cdr:cNvSpPr/>
        </cdr:nvSpPr>
        <cdr:spPr bwMode="auto">
          <a:xfrm xmlns:a="http://schemas.openxmlformats.org/drawingml/2006/main">
            <a:off x="5125825" y="1718429"/>
            <a:ext cx="206212" cy="166933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127000" cap="flat" cmpd="sng" algn="ctr">
            <a:solidFill>
              <a:sysClr val="window" lastClr="FFFFFF">
                <a:lumMod val="85000"/>
                <a:alpha val="50000"/>
              </a:sys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1" name="Straight Connector 40"/>
          <cdr:cNvSpPr/>
        </cdr:nvSpPr>
        <cdr:spPr bwMode="auto">
          <a:xfrm xmlns:a="http://schemas.openxmlformats.org/drawingml/2006/main" flipV="1">
            <a:off x="3220825" y="1757708"/>
            <a:ext cx="225850" cy="12765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127000" cap="flat" cmpd="sng" algn="ctr">
            <a:solidFill>
              <a:sysClr val="window" lastClr="FFFFFF">
                <a:lumMod val="85000"/>
                <a:alpha val="50000"/>
              </a:sys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3" name="Straight Connector 42"/>
          <cdr:cNvSpPr/>
        </cdr:nvSpPr>
        <cdr:spPr bwMode="auto">
          <a:xfrm xmlns:a="http://schemas.openxmlformats.org/drawingml/2006/main" flipV="1">
            <a:off x="5302577" y="1757706"/>
            <a:ext cx="225850" cy="12765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127000" cap="flat" cmpd="sng" algn="ctr">
            <a:solidFill>
              <a:sysClr val="window" lastClr="FFFFFF">
                <a:lumMod val="85000"/>
                <a:alpha val="50000"/>
              </a:sys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4" name="Straight Connector 43"/>
          <cdr:cNvSpPr/>
        </cdr:nvSpPr>
        <cdr:spPr bwMode="auto">
          <a:xfrm xmlns:a="http://schemas.openxmlformats.org/drawingml/2006/main" rot="5400000" flipH="1" flipV="1">
            <a:off x="3360756" y="1720885"/>
            <a:ext cx="117836" cy="230757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4" name="Straight Connector 53"/>
          <cdr:cNvSpPr/>
        </cdr:nvSpPr>
        <cdr:spPr bwMode="auto">
          <a:xfrm xmlns:a="http://schemas.openxmlformats.org/drawingml/2006/main" rot="5400000" flipH="1" flipV="1">
            <a:off x="5437596" y="1720885"/>
            <a:ext cx="117836" cy="230757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5" name="Straight Connector 54"/>
          <cdr:cNvSpPr/>
        </cdr:nvSpPr>
        <cdr:spPr bwMode="auto">
          <a:xfrm xmlns:a="http://schemas.openxmlformats.org/drawingml/2006/main" rot="5400000" flipV="1">
            <a:off x="3039166" y="1752797"/>
            <a:ext cx="108013" cy="176753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6" name="Straight Connector 55"/>
          <cdr:cNvSpPr/>
        </cdr:nvSpPr>
        <cdr:spPr bwMode="auto">
          <a:xfrm xmlns:a="http://schemas.openxmlformats.org/drawingml/2006/main" rot="5400000" flipV="1">
            <a:off x="5111097" y="1752795"/>
            <a:ext cx="108013" cy="176753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0.38416</cdr:x>
      <cdr:y>0.14365</cdr:y>
    </cdr:from>
    <cdr:to>
      <cdr:x>0.43576</cdr:x>
      <cdr:y>0.29745</cdr:y>
    </cdr:to>
    <cdr:sp macro="" textlink="">
      <cdr:nvSpPr>
        <cdr:cNvPr id="57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89551" y="834665"/>
          <a:ext cx="441891" cy="8935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0.43492</cdr:x>
      <cdr:y>0.12506</cdr:y>
    </cdr:from>
    <cdr:to>
      <cdr:x>0.52865</cdr:x>
      <cdr:y>0.18749</cdr:y>
    </cdr:to>
    <cdr:sp macro="" textlink="">
      <cdr:nvSpPr>
        <cdr:cNvPr id="58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4209" y="726630"/>
          <a:ext cx="802608" cy="36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Haunched Slab, Typ.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Normal="100" workbookViewId="0">
      <pane ySplit="7" topLeftCell="A8" activePane="bottomLeft" state="frozen"/>
      <selection pane="bottomLeft" activeCell="O2" sqref="O2"/>
    </sheetView>
  </sheetViews>
  <sheetFormatPr defaultRowHeight="12.75"/>
  <cols>
    <col min="1" max="1" width="12.7109375" style="2" customWidth="1"/>
    <col min="2" max="2" width="11.42578125" style="2" customWidth="1"/>
    <col min="3" max="3" width="11.28515625" style="2" customWidth="1"/>
    <col min="4" max="4" width="8.85546875" style="2" bestFit="1" customWidth="1"/>
    <col min="5" max="5" width="8.28515625" style="2" bestFit="1" customWidth="1"/>
    <col min="6" max="6" width="8.85546875" style="2" bestFit="1" customWidth="1"/>
    <col min="7" max="7" width="9" style="2" customWidth="1"/>
    <col min="8" max="8" width="8.85546875" style="2" bestFit="1" customWidth="1"/>
    <col min="9" max="9" width="8.28515625" style="2" bestFit="1" customWidth="1"/>
    <col min="10" max="10" width="8.85546875" style="2" bestFit="1" customWidth="1"/>
    <col min="11" max="11" width="9.28515625" style="2" bestFit="1" customWidth="1"/>
    <col min="12" max="12" width="8.85546875" style="2" bestFit="1" customWidth="1"/>
    <col min="13" max="13" width="7.140625" style="2" customWidth="1"/>
    <col min="14" max="14" width="8.85546875" style="2" bestFit="1" customWidth="1"/>
    <col min="15" max="15" width="7.140625" style="2" customWidth="1"/>
    <col min="16" max="16" width="8.140625" style="2" customWidth="1"/>
    <col min="17" max="17" width="7.140625" style="2" customWidth="1"/>
    <col min="18" max="18" width="8.85546875" style="2" customWidth="1"/>
    <col min="19" max="19" width="8.140625" style="2" customWidth="1"/>
    <col min="20" max="20" width="18.140625" style="2" bestFit="1" customWidth="1"/>
    <col min="21" max="16384" width="9.140625" style="2"/>
  </cols>
  <sheetData>
    <row r="1" spans="1:3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47"/>
      <c r="T1" s="47"/>
      <c r="U1" s="48"/>
      <c r="W1" s="43" t="s">
        <v>33</v>
      </c>
      <c r="X1" s="43" t="s">
        <v>34</v>
      </c>
      <c r="Y1" s="44" t="s">
        <v>39</v>
      </c>
      <c r="AA1" s="37">
        <v>711.06</v>
      </c>
      <c r="AB1" s="42" t="s">
        <v>30</v>
      </c>
      <c r="AC1" s="1"/>
      <c r="AE1" s="37" t="s">
        <v>28</v>
      </c>
    </row>
    <row r="2" spans="1:31">
      <c r="A2" s="3" t="s">
        <v>9</v>
      </c>
      <c r="F2" s="3" t="s">
        <v>21</v>
      </c>
      <c r="K2" s="3" t="s">
        <v>22</v>
      </c>
      <c r="S2" s="37"/>
      <c r="T2" s="37"/>
      <c r="U2" s="37"/>
      <c r="V2" s="2">
        <f>(127.06+126.81)/2</f>
        <v>126.935</v>
      </c>
      <c r="W2" s="37">
        <v>709.09</v>
      </c>
      <c r="X2" s="37">
        <v>128.05000000000001</v>
      </c>
      <c r="Y2" s="37" t="s">
        <v>36</v>
      </c>
      <c r="AA2" s="23">
        <f>708.82-0.125+0.58+1.67</f>
        <v>710.94500000000005</v>
      </c>
      <c r="AB2" s="42" t="s">
        <v>31</v>
      </c>
    </row>
    <row r="3" spans="1:31">
      <c r="A3" s="2" t="s">
        <v>3</v>
      </c>
      <c r="B3" s="15" t="s">
        <v>20</v>
      </c>
      <c r="C3" s="15"/>
      <c r="D3" s="15"/>
      <c r="F3" s="42" t="s">
        <v>40</v>
      </c>
      <c r="H3" s="23">
        <f>(708.82+708.59+708.35+708.2)/4-0.125+34*0.035</f>
        <v>709.55500000000006</v>
      </c>
      <c r="I3" s="12" t="s">
        <v>10</v>
      </c>
      <c r="K3" s="42" t="s">
        <v>40</v>
      </c>
      <c r="M3" s="37">
        <f>(708.82+708.59+708.35+708.2)/4-0.125-2*0.035</f>
        <v>708.29499999999996</v>
      </c>
      <c r="N3" s="12" t="s">
        <v>10</v>
      </c>
      <c r="U3" s="37"/>
      <c r="V3" s="2">
        <v>1.25</v>
      </c>
      <c r="W3" s="2">
        <f>W2-(X2-X3)</f>
        <v>684.44</v>
      </c>
      <c r="X3" s="2">
        <v>103.4</v>
      </c>
      <c r="Y3" s="37" t="s">
        <v>35</v>
      </c>
      <c r="AA3" s="23">
        <f>AA1-AA2</f>
        <v>0.11499999999989541</v>
      </c>
      <c r="AB3" s="42" t="s">
        <v>32</v>
      </c>
    </row>
    <row r="4" spans="1:31" ht="15">
      <c r="A4" s="2" t="s">
        <v>4</v>
      </c>
      <c r="B4" s="25" t="s">
        <v>26</v>
      </c>
      <c r="C4" s="16"/>
      <c r="D4" s="16"/>
      <c r="F4" s="42" t="s">
        <v>41</v>
      </c>
      <c r="H4" s="2">
        <f>0.58+1.7</f>
        <v>2.2799999999999998</v>
      </c>
      <c r="I4" s="12" t="s">
        <v>10</v>
      </c>
      <c r="K4" s="42" t="s">
        <v>41</v>
      </c>
      <c r="M4" s="2">
        <f>0.58+1.7</f>
        <v>2.2799999999999998</v>
      </c>
      <c r="N4" s="12" t="s">
        <v>10</v>
      </c>
      <c r="P4" s="45"/>
      <c r="Q4" s="45"/>
      <c r="R4" s="45"/>
      <c r="S4" s="23"/>
      <c r="T4" s="23"/>
      <c r="U4" s="37"/>
      <c r="V4" s="45">
        <f>V2+V3</f>
        <v>128.185</v>
      </c>
      <c r="W4" s="23">
        <f>W2-(X2-X4)</f>
        <v>701.93000000000006</v>
      </c>
      <c r="X4" s="23">
        <v>120.89</v>
      </c>
      <c r="Y4" s="37" t="s">
        <v>37</v>
      </c>
    </row>
    <row r="5" spans="1:31" ht="15">
      <c r="A5" s="2" t="s">
        <v>2</v>
      </c>
      <c r="B5" s="17" t="s">
        <v>19</v>
      </c>
      <c r="C5" s="17"/>
      <c r="D5" s="17"/>
      <c r="F5" s="12" t="s">
        <v>12</v>
      </c>
      <c r="K5" s="12" t="s">
        <v>12</v>
      </c>
      <c r="P5" s="45"/>
      <c r="Q5" s="45"/>
      <c r="R5" s="45"/>
      <c r="S5" s="23"/>
      <c r="U5" s="37"/>
      <c r="W5" s="23">
        <f>W2-(X2-X5)</f>
        <v>702.53</v>
      </c>
      <c r="X5" s="2">
        <v>121.49</v>
      </c>
      <c r="Y5" s="37" t="s">
        <v>38</v>
      </c>
    </row>
    <row r="6" spans="1:31">
      <c r="B6" s="17" t="s">
        <v>25</v>
      </c>
      <c r="C6" s="17"/>
      <c r="D6" s="17"/>
      <c r="F6" s="13" t="s">
        <v>11</v>
      </c>
      <c r="H6" s="40">
        <v>16.5</v>
      </c>
      <c r="I6" s="12" t="s">
        <v>10</v>
      </c>
      <c r="K6" s="13" t="s">
        <v>11</v>
      </c>
      <c r="M6" s="40">
        <v>15.1</v>
      </c>
      <c r="N6" s="12" t="s">
        <v>10</v>
      </c>
      <c r="O6" s="46" t="str">
        <f>IF(M7&lt;H7,"Error! Upstream water elevation Cannot be less than Downstream water elevation.","")</f>
        <v/>
      </c>
      <c r="R6" s="23"/>
      <c r="T6" s="23"/>
    </row>
    <row r="7" spans="1:31">
      <c r="B7" s="17"/>
      <c r="C7" s="17"/>
      <c r="D7" s="17"/>
      <c r="F7" s="13" t="s">
        <v>13</v>
      </c>
      <c r="H7" s="23">
        <f>H3+H4-H6</f>
        <v>695.33500000000004</v>
      </c>
      <c r="I7" s="13" t="s">
        <v>10</v>
      </c>
      <c r="K7" s="13" t="s">
        <v>13</v>
      </c>
      <c r="M7" s="2">
        <f>M3+M4-M6</f>
        <v>695.47499999999991</v>
      </c>
      <c r="N7" s="13" t="s">
        <v>10</v>
      </c>
      <c r="O7" s="46" t="str">
        <f>IF(M7&lt;H7,"Please use judgement to adjust or verify in field.","")</f>
        <v/>
      </c>
    </row>
    <row r="8" spans="1:31" ht="13.5" thickBot="1">
      <c r="A8" s="3" t="str">
        <f>F2</f>
        <v>East Side/ Up Stream</v>
      </c>
      <c r="B8" s="3"/>
      <c r="C8" s="3"/>
      <c r="D8" s="3"/>
    </row>
    <row r="9" spans="1:31" ht="12.75" customHeight="1">
      <c r="A9" s="54" t="s">
        <v>27</v>
      </c>
      <c r="B9" s="4" t="s">
        <v>1</v>
      </c>
      <c r="C9" s="9">
        <v>41079</v>
      </c>
      <c r="D9" s="29" t="s">
        <v>1</v>
      </c>
      <c r="E9" s="9"/>
      <c r="F9" s="4" t="s">
        <v>1</v>
      </c>
      <c r="G9" s="9"/>
      <c r="H9" s="4" t="s">
        <v>1</v>
      </c>
      <c r="I9" s="9"/>
      <c r="J9" s="4" t="s">
        <v>1</v>
      </c>
      <c r="K9" s="9"/>
      <c r="L9" s="4" t="s">
        <v>1</v>
      </c>
      <c r="M9" s="9"/>
      <c r="N9" s="4" t="s">
        <v>1</v>
      </c>
      <c r="O9" s="9"/>
      <c r="P9" s="4" t="s">
        <v>1</v>
      </c>
      <c r="Q9" s="9"/>
      <c r="R9" s="4" t="s">
        <v>1</v>
      </c>
      <c r="S9" s="9"/>
      <c r="T9" s="51" t="s">
        <v>5</v>
      </c>
    </row>
    <row r="10" spans="1:31" ht="13.5" thickBot="1">
      <c r="A10" s="55"/>
      <c r="B10" s="10" t="s">
        <v>6</v>
      </c>
      <c r="C10" s="28">
        <v>2012</v>
      </c>
      <c r="D10" s="30" t="s">
        <v>6</v>
      </c>
      <c r="E10" s="28"/>
      <c r="F10" s="10" t="s">
        <v>6</v>
      </c>
      <c r="G10" s="28"/>
      <c r="H10" s="10" t="s">
        <v>6</v>
      </c>
      <c r="I10" s="28"/>
      <c r="J10" s="10" t="s">
        <v>6</v>
      </c>
      <c r="K10" s="28"/>
      <c r="L10" s="10" t="s">
        <v>6</v>
      </c>
      <c r="M10" s="28"/>
      <c r="N10" s="10" t="s">
        <v>6</v>
      </c>
      <c r="O10" s="28"/>
      <c r="P10" s="10" t="s">
        <v>6</v>
      </c>
      <c r="Q10" s="28"/>
      <c r="R10" s="10" t="s">
        <v>6</v>
      </c>
      <c r="S10" s="28"/>
      <c r="T10" s="52"/>
    </row>
    <row r="11" spans="1:31">
      <c r="A11" s="56"/>
      <c r="B11" s="14" t="s">
        <v>7</v>
      </c>
      <c r="C11" s="18" t="s">
        <v>8</v>
      </c>
      <c r="D11" s="4" t="s">
        <v>7</v>
      </c>
      <c r="E11" s="7" t="s">
        <v>8</v>
      </c>
      <c r="F11" s="4" t="s">
        <v>7</v>
      </c>
      <c r="G11" s="7" t="s">
        <v>8</v>
      </c>
      <c r="H11" s="4" t="s">
        <v>7</v>
      </c>
      <c r="I11" s="7" t="s">
        <v>8</v>
      </c>
      <c r="J11" s="4" t="s">
        <v>7</v>
      </c>
      <c r="K11" s="7" t="s">
        <v>8</v>
      </c>
      <c r="L11" s="4" t="s">
        <v>7</v>
      </c>
      <c r="M11" s="7" t="s">
        <v>8</v>
      </c>
      <c r="N11" s="4" t="s">
        <v>7</v>
      </c>
      <c r="O11" s="7" t="s">
        <v>8</v>
      </c>
      <c r="P11" s="4" t="s">
        <v>7</v>
      </c>
      <c r="Q11" s="7" t="s">
        <v>8</v>
      </c>
      <c r="R11" s="4" t="s">
        <v>7</v>
      </c>
      <c r="S11" s="7" t="s">
        <v>8</v>
      </c>
      <c r="T11" s="57"/>
    </row>
    <row r="12" spans="1:31">
      <c r="A12" s="26">
        <v>-9.6999999999999993</v>
      </c>
      <c r="B12" s="19">
        <v>2.6</v>
      </c>
      <c r="C12" s="8">
        <f>$H$3+$H$4-B12</f>
        <v>709.23500000000001</v>
      </c>
      <c r="D12" s="19"/>
      <c r="E12" s="8" t="str">
        <f>IF(D12="","-",$H$3+$H$4-D12)</f>
        <v>-</v>
      </c>
      <c r="F12" s="19"/>
      <c r="G12" s="8" t="str">
        <f>IF(F12="","-",$H$3+$H$4-F12)</f>
        <v>-</v>
      </c>
      <c r="H12" s="19"/>
      <c r="I12" s="8" t="str">
        <f>IF(H12="","-",$H$3+$H$4-H12)</f>
        <v>-</v>
      </c>
      <c r="J12" s="19"/>
      <c r="K12" s="8" t="str">
        <f>IF(J12="","-",$H$3+$H$4-J12)</f>
        <v>-</v>
      </c>
      <c r="L12" s="19"/>
      <c r="M12" s="8" t="str">
        <f>IF(L12="","-",$H$3+$H$4-L12)</f>
        <v>-</v>
      </c>
      <c r="N12" s="19"/>
      <c r="O12" s="8" t="str">
        <f>IF(N12="","-",$H$3+$H$4-N12)</f>
        <v>-</v>
      </c>
      <c r="P12" s="19"/>
      <c r="Q12" s="8" t="str">
        <f>IF(P12="","-",$H$3+$H$4-P12)</f>
        <v>-</v>
      </c>
      <c r="R12" s="19"/>
      <c r="S12" s="8" t="str">
        <f>IF(R12="","-",$H$3+$H$4-R12)</f>
        <v>-</v>
      </c>
      <c r="T12" s="27" t="s">
        <v>16</v>
      </c>
    </row>
    <row r="13" spans="1:31">
      <c r="A13" s="26">
        <v>0</v>
      </c>
      <c r="B13" s="20">
        <v>5.6</v>
      </c>
      <c r="C13" s="8">
        <f t="shared" ref="C13:C34" si="0">$H$3+$H$4-B13</f>
        <v>706.23500000000001</v>
      </c>
      <c r="D13" s="19"/>
      <c r="E13" s="8" t="str">
        <f t="shared" ref="E13:E34" si="1">IF(D13="","-",$H$3+$H$4-D13)</f>
        <v>-</v>
      </c>
      <c r="F13" s="19"/>
      <c r="G13" s="8" t="str">
        <f t="shared" ref="G13:G34" si="2">IF(F13="","-",$H$3+$H$4-F13)</f>
        <v>-</v>
      </c>
      <c r="H13" s="19"/>
      <c r="I13" s="8" t="str">
        <f t="shared" ref="I13:I34" si="3">IF(H13="","-",$H$3+$H$4-H13)</f>
        <v>-</v>
      </c>
      <c r="J13" s="19"/>
      <c r="K13" s="8" t="str">
        <f t="shared" ref="K13:K34" si="4">IF(J13="","-",$H$3+$H$4-J13)</f>
        <v>-</v>
      </c>
      <c r="L13" s="19"/>
      <c r="M13" s="8" t="str">
        <f t="shared" ref="M13:M34" si="5">IF(L13="","-",$H$3+$H$4-L13)</f>
        <v>-</v>
      </c>
      <c r="N13" s="19"/>
      <c r="O13" s="8" t="str">
        <f t="shared" ref="O13:O34" si="6">IF(N13="","-",$H$3+$H$4-N13)</f>
        <v>-</v>
      </c>
      <c r="P13" s="19"/>
      <c r="Q13" s="8" t="str">
        <f t="shared" ref="Q13:Q34" si="7">IF(P13="","-",$H$3+$H$4-P13)</f>
        <v>-</v>
      </c>
      <c r="R13" s="19"/>
      <c r="S13" s="8" t="str">
        <f t="shared" ref="S13:S34" si="8">IF(R13="","-",$H$3+$H$4-R13)</f>
        <v>-</v>
      </c>
      <c r="T13" s="27" t="s">
        <v>17</v>
      </c>
    </row>
    <row r="14" spans="1:31">
      <c r="A14" s="26">
        <v>10</v>
      </c>
      <c r="B14" s="20">
        <v>8.6999999999999993</v>
      </c>
      <c r="C14" s="8">
        <f t="shared" si="0"/>
        <v>703.13499999999999</v>
      </c>
      <c r="D14" s="19"/>
      <c r="E14" s="8" t="str">
        <f t="shared" si="1"/>
        <v>-</v>
      </c>
      <c r="F14" s="19"/>
      <c r="G14" s="8" t="str">
        <f t="shared" si="2"/>
        <v>-</v>
      </c>
      <c r="H14" s="19"/>
      <c r="I14" s="8" t="str">
        <f t="shared" si="3"/>
        <v>-</v>
      </c>
      <c r="J14" s="19"/>
      <c r="K14" s="8" t="str">
        <f t="shared" si="4"/>
        <v>-</v>
      </c>
      <c r="L14" s="19"/>
      <c r="M14" s="8" t="str">
        <f t="shared" si="5"/>
        <v>-</v>
      </c>
      <c r="N14" s="19"/>
      <c r="O14" s="8" t="str">
        <f t="shared" si="6"/>
        <v>-</v>
      </c>
      <c r="P14" s="19"/>
      <c r="Q14" s="8" t="str">
        <f t="shared" si="7"/>
        <v>-</v>
      </c>
      <c r="R14" s="19"/>
      <c r="S14" s="8" t="str">
        <f t="shared" si="8"/>
        <v>-</v>
      </c>
      <c r="T14" s="27"/>
    </row>
    <row r="15" spans="1:31">
      <c r="A15" s="26">
        <v>20</v>
      </c>
      <c r="B15" s="20">
        <v>11.9</v>
      </c>
      <c r="C15" s="8">
        <f t="shared" si="0"/>
        <v>699.93500000000006</v>
      </c>
      <c r="D15" s="19"/>
      <c r="E15" s="8" t="str">
        <f t="shared" si="1"/>
        <v>-</v>
      </c>
      <c r="F15" s="19"/>
      <c r="G15" s="8" t="str">
        <f t="shared" si="2"/>
        <v>-</v>
      </c>
      <c r="H15" s="19"/>
      <c r="I15" s="8" t="str">
        <f t="shared" si="3"/>
        <v>-</v>
      </c>
      <c r="J15" s="19"/>
      <c r="K15" s="8" t="str">
        <f t="shared" si="4"/>
        <v>-</v>
      </c>
      <c r="L15" s="19"/>
      <c r="M15" s="8" t="str">
        <f t="shared" si="5"/>
        <v>-</v>
      </c>
      <c r="N15" s="19"/>
      <c r="O15" s="8" t="str">
        <f t="shared" si="6"/>
        <v>-</v>
      </c>
      <c r="P15" s="19"/>
      <c r="Q15" s="8" t="str">
        <f t="shared" si="7"/>
        <v>-</v>
      </c>
      <c r="R15" s="19"/>
      <c r="S15" s="8" t="str">
        <f t="shared" si="8"/>
        <v>-</v>
      </c>
      <c r="T15" s="27"/>
    </row>
    <row r="16" spans="1:31">
      <c r="A16" s="26">
        <v>30</v>
      </c>
      <c r="B16" s="20">
        <v>14.3</v>
      </c>
      <c r="C16" s="8">
        <f t="shared" si="0"/>
        <v>697.53500000000008</v>
      </c>
      <c r="D16" s="19"/>
      <c r="E16" s="8" t="str">
        <f t="shared" si="1"/>
        <v>-</v>
      </c>
      <c r="F16" s="19"/>
      <c r="G16" s="8" t="str">
        <f t="shared" si="2"/>
        <v>-</v>
      </c>
      <c r="H16" s="19"/>
      <c r="I16" s="8" t="str">
        <f t="shared" si="3"/>
        <v>-</v>
      </c>
      <c r="J16" s="19"/>
      <c r="K16" s="8" t="str">
        <f t="shared" si="4"/>
        <v>-</v>
      </c>
      <c r="L16" s="19"/>
      <c r="M16" s="8" t="str">
        <f t="shared" si="5"/>
        <v>-</v>
      </c>
      <c r="N16" s="19"/>
      <c r="O16" s="8" t="str">
        <f t="shared" si="6"/>
        <v>-</v>
      </c>
      <c r="P16" s="19"/>
      <c r="Q16" s="8" t="str">
        <f t="shared" si="7"/>
        <v>-</v>
      </c>
      <c r="R16" s="19"/>
      <c r="S16" s="8" t="str">
        <f t="shared" si="8"/>
        <v>-</v>
      </c>
      <c r="T16" s="27"/>
    </row>
    <row r="17" spans="1:20">
      <c r="A17" s="26">
        <v>32</v>
      </c>
      <c r="B17" s="20">
        <v>14.6</v>
      </c>
      <c r="C17" s="8">
        <f t="shared" si="0"/>
        <v>697.23500000000001</v>
      </c>
      <c r="D17" s="19"/>
      <c r="E17" s="8" t="str">
        <f t="shared" si="1"/>
        <v>-</v>
      </c>
      <c r="F17" s="19"/>
      <c r="G17" s="8" t="str">
        <f t="shared" si="2"/>
        <v>-</v>
      </c>
      <c r="H17" s="19"/>
      <c r="I17" s="8" t="str">
        <f t="shared" si="3"/>
        <v>-</v>
      </c>
      <c r="J17" s="19"/>
      <c r="K17" s="8" t="str">
        <f t="shared" si="4"/>
        <v>-</v>
      </c>
      <c r="L17" s="19"/>
      <c r="M17" s="8" t="str">
        <f t="shared" si="5"/>
        <v>-</v>
      </c>
      <c r="N17" s="19"/>
      <c r="O17" s="8" t="str">
        <f t="shared" si="6"/>
        <v>-</v>
      </c>
      <c r="P17" s="19"/>
      <c r="Q17" s="8" t="str">
        <f t="shared" si="7"/>
        <v>-</v>
      </c>
      <c r="R17" s="19"/>
      <c r="S17" s="8" t="str">
        <f t="shared" si="8"/>
        <v>-</v>
      </c>
      <c r="T17" s="27"/>
    </row>
    <row r="18" spans="1:20">
      <c r="A18" s="26">
        <v>37</v>
      </c>
      <c r="B18" s="20">
        <v>15.3</v>
      </c>
      <c r="C18" s="8">
        <f t="shared" si="0"/>
        <v>696.53500000000008</v>
      </c>
      <c r="D18" s="19"/>
      <c r="E18" s="8" t="str">
        <f t="shared" si="1"/>
        <v>-</v>
      </c>
      <c r="F18" s="19"/>
      <c r="G18" s="8" t="str">
        <f t="shared" si="2"/>
        <v>-</v>
      </c>
      <c r="H18" s="19"/>
      <c r="I18" s="8" t="str">
        <f t="shared" si="3"/>
        <v>-</v>
      </c>
      <c r="J18" s="19"/>
      <c r="K18" s="8" t="str">
        <f t="shared" si="4"/>
        <v>-</v>
      </c>
      <c r="L18" s="19"/>
      <c r="M18" s="8" t="str">
        <f t="shared" si="5"/>
        <v>-</v>
      </c>
      <c r="N18" s="19"/>
      <c r="O18" s="8" t="str">
        <f t="shared" si="6"/>
        <v>-</v>
      </c>
      <c r="P18" s="19"/>
      <c r="Q18" s="8" t="str">
        <f t="shared" si="7"/>
        <v>-</v>
      </c>
      <c r="R18" s="19"/>
      <c r="S18" s="8" t="str">
        <f t="shared" si="8"/>
        <v>-</v>
      </c>
      <c r="T18" s="27" t="s">
        <v>23</v>
      </c>
    </row>
    <row r="19" spans="1:20">
      <c r="A19" s="26">
        <v>40</v>
      </c>
      <c r="B19" s="20">
        <v>15.4</v>
      </c>
      <c r="C19" s="8">
        <f t="shared" si="0"/>
        <v>696.43500000000006</v>
      </c>
      <c r="D19" s="19"/>
      <c r="E19" s="8" t="str">
        <f t="shared" si="1"/>
        <v>-</v>
      </c>
      <c r="F19" s="19"/>
      <c r="G19" s="8" t="str">
        <f t="shared" si="2"/>
        <v>-</v>
      </c>
      <c r="H19" s="19"/>
      <c r="I19" s="8" t="str">
        <f t="shared" si="3"/>
        <v>-</v>
      </c>
      <c r="J19" s="19"/>
      <c r="K19" s="8" t="str">
        <f t="shared" si="4"/>
        <v>-</v>
      </c>
      <c r="L19" s="19"/>
      <c r="M19" s="8" t="str">
        <f t="shared" si="5"/>
        <v>-</v>
      </c>
      <c r="N19" s="19"/>
      <c r="O19" s="8" t="str">
        <f t="shared" si="6"/>
        <v>-</v>
      </c>
      <c r="P19" s="19"/>
      <c r="Q19" s="8" t="str">
        <f t="shared" si="7"/>
        <v>-</v>
      </c>
      <c r="R19" s="19"/>
      <c r="S19" s="8" t="str">
        <f t="shared" si="8"/>
        <v>-</v>
      </c>
      <c r="T19" s="31"/>
    </row>
    <row r="20" spans="1:20">
      <c r="A20" s="26">
        <v>42</v>
      </c>
      <c r="B20" s="20">
        <v>15.3</v>
      </c>
      <c r="C20" s="8">
        <f t="shared" si="0"/>
        <v>696.53500000000008</v>
      </c>
      <c r="D20" s="19"/>
      <c r="E20" s="8" t="str">
        <f t="shared" si="1"/>
        <v>-</v>
      </c>
      <c r="F20" s="19"/>
      <c r="G20" s="8" t="str">
        <f t="shared" si="2"/>
        <v>-</v>
      </c>
      <c r="H20" s="19"/>
      <c r="I20" s="8" t="str">
        <f t="shared" si="3"/>
        <v>-</v>
      </c>
      <c r="J20" s="19"/>
      <c r="K20" s="8" t="str">
        <f t="shared" si="4"/>
        <v>-</v>
      </c>
      <c r="L20" s="19"/>
      <c r="M20" s="8" t="str">
        <f t="shared" si="5"/>
        <v>-</v>
      </c>
      <c r="N20" s="19"/>
      <c r="O20" s="8" t="str">
        <f t="shared" si="6"/>
        <v>-</v>
      </c>
      <c r="P20" s="19"/>
      <c r="Q20" s="8" t="str">
        <f t="shared" si="7"/>
        <v>-</v>
      </c>
      <c r="R20" s="19"/>
      <c r="S20" s="8" t="str">
        <f t="shared" si="8"/>
        <v>-</v>
      </c>
      <c r="T20" s="31"/>
    </row>
    <row r="21" spans="1:20">
      <c r="A21" s="26">
        <v>50</v>
      </c>
      <c r="B21" s="20">
        <v>15.1</v>
      </c>
      <c r="C21" s="8">
        <f t="shared" si="0"/>
        <v>696.73500000000001</v>
      </c>
      <c r="D21" s="19"/>
      <c r="E21" s="8" t="str">
        <f t="shared" si="1"/>
        <v>-</v>
      </c>
      <c r="F21" s="19"/>
      <c r="G21" s="8" t="str">
        <f t="shared" si="2"/>
        <v>-</v>
      </c>
      <c r="H21" s="19"/>
      <c r="I21" s="8" t="str">
        <f t="shared" si="3"/>
        <v>-</v>
      </c>
      <c r="J21" s="19"/>
      <c r="K21" s="8" t="str">
        <f t="shared" si="4"/>
        <v>-</v>
      </c>
      <c r="L21" s="19"/>
      <c r="M21" s="8" t="str">
        <f t="shared" si="5"/>
        <v>-</v>
      </c>
      <c r="N21" s="19"/>
      <c r="O21" s="8" t="str">
        <f t="shared" si="6"/>
        <v>-</v>
      </c>
      <c r="P21" s="19"/>
      <c r="Q21" s="8" t="str">
        <f t="shared" si="7"/>
        <v>-</v>
      </c>
      <c r="R21" s="19"/>
      <c r="S21" s="8" t="str">
        <f t="shared" si="8"/>
        <v>-</v>
      </c>
      <c r="T21" s="31"/>
    </row>
    <row r="22" spans="1:20">
      <c r="A22" s="26">
        <v>60</v>
      </c>
      <c r="B22" s="20">
        <v>15</v>
      </c>
      <c r="C22" s="8">
        <f t="shared" si="0"/>
        <v>696.83500000000004</v>
      </c>
      <c r="D22" s="19"/>
      <c r="E22" s="8" t="str">
        <f t="shared" si="1"/>
        <v>-</v>
      </c>
      <c r="F22" s="19"/>
      <c r="G22" s="8" t="str">
        <f t="shared" si="2"/>
        <v>-</v>
      </c>
      <c r="H22" s="19"/>
      <c r="I22" s="8" t="str">
        <f t="shared" si="3"/>
        <v>-</v>
      </c>
      <c r="J22" s="19"/>
      <c r="K22" s="8" t="str">
        <f t="shared" si="4"/>
        <v>-</v>
      </c>
      <c r="L22" s="19"/>
      <c r="M22" s="8" t="str">
        <f t="shared" si="5"/>
        <v>-</v>
      </c>
      <c r="N22" s="19"/>
      <c r="O22" s="8" t="str">
        <f t="shared" si="6"/>
        <v>-</v>
      </c>
      <c r="P22" s="19"/>
      <c r="Q22" s="8" t="str">
        <f t="shared" si="7"/>
        <v>-</v>
      </c>
      <c r="R22" s="19"/>
      <c r="S22" s="8" t="str">
        <f t="shared" si="8"/>
        <v>-</v>
      </c>
      <c r="T22" s="31"/>
    </row>
    <row r="23" spans="1:20">
      <c r="A23" s="26">
        <v>65</v>
      </c>
      <c r="B23" s="36">
        <v>16.600000000000001</v>
      </c>
      <c r="C23" s="8">
        <f t="shared" si="0"/>
        <v>695.23500000000001</v>
      </c>
      <c r="D23" s="19"/>
      <c r="E23" s="8" t="str">
        <f t="shared" si="1"/>
        <v>-</v>
      </c>
      <c r="F23" s="19"/>
      <c r="G23" s="8" t="str">
        <f t="shared" si="2"/>
        <v>-</v>
      </c>
      <c r="H23" s="19"/>
      <c r="I23" s="8" t="str">
        <f t="shared" si="3"/>
        <v>-</v>
      </c>
      <c r="J23" s="19"/>
      <c r="K23" s="8" t="str">
        <f t="shared" si="4"/>
        <v>-</v>
      </c>
      <c r="L23" s="19"/>
      <c r="M23" s="8" t="str">
        <f t="shared" si="5"/>
        <v>-</v>
      </c>
      <c r="N23" s="19"/>
      <c r="O23" s="8" t="str">
        <f t="shared" si="6"/>
        <v>-</v>
      </c>
      <c r="P23" s="19"/>
      <c r="Q23" s="8" t="str">
        <f t="shared" si="7"/>
        <v>-</v>
      </c>
      <c r="R23" s="19"/>
      <c r="S23" s="8" t="str">
        <f t="shared" si="8"/>
        <v>-</v>
      </c>
      <c r="T23" s="34"/>
    </row>
    <row r="24" spans="1:20">
      <c r="A24" s="26">
        <v>70</v>
      </c>
      <c r="B24" s="36">
        <v>17.100000000000001</v>
      </c>
      <c r="C24" s="8">
        <f t="shared" si="0"/>
        <v>694.73500000000001</v>
      </c>
      <c r="D24" s="19"/>
      <c r="E24" s="8" t="str">
        <f t="shared" si="1"/>
        <v>-</v>
      </c>
      <c r="F24" s="19"/>
      <c r="G24" s="8" t="str">
        <f t="shared" si="2"/>
        <v>-</v>
      </c>
      <c r="H24" s="19"/>
      <c r="I24" s="8" t="str">
        <f t="shared" si="3"/>
        <v>-</v>
      </c>
      <c r="J24" s="19"/>
      <c r="K24" s="8" t="str">
        <f t="shared" si="4"/>
        <v>-</v>
      </c>
      <c r="L24" s="19"/>
      <c r="M24" s="8" t="str">
        <f t="shared" si="5"/>
        <v>-</v>
      </c>
      <c r="N24" s="19"/>
      <c r="O24" s="8" t="str">
        <f t="shared" si="6"/>
        <v>-</v>
      </c>
      <c r="P24" s="19"/>
      <c r="Q24" s="8" t="str">
        <f t="shared" si="7"/>
        <v>-</v>
      </c>
      <c r="R24" s="19"/>
      <c r="S24" s="8" t="str">
        <f t="shared" si="8"/>
        <v>-</v>
      </c>
      <c r="T24" s="34"/>
    </row>
    <row r="25" spans="1:20">
      <c r="A25" s="26">
        <v>80</v>
      </c>
      <c r="B25" s="36">
        <v>17.100000000000001</v>
      </c>
      <c r="C25" s="8">
        <f t="shared" si="0"/>
        <v>694.73500000000001</v>
      </c>
      <c r="D25" s="19"/>
      <c r="E25" s="8" t="str">
        <f t="shared" si="1"/>
        <v>-</v>
      </c>
      <c r="F25" s="19"/>
      <c r="G25" s="8" t="str">
        <f t="shared" si="2"/>
        <v>-</v>
      </c>
      <c r="H25" s="19"/>
      <c r="I25" s="8" t="str">
        <f t="shared" si="3"/>
        <v>-</v>
      </c>
      <c r="J25" s="19"/>
      <c r="K25" s="8" t="str">
        <f t="shared" si="4"/>
        <v>-</v>
      </c>
      <c r="L25" s="19"/>
      <c r="M25" s="8" t="str">
        <f t="shared" si="5"/>
        <v>-</v>
      </c>
      <c r="N25" s="19"/>
      <c r="O25" s="8" t="str">
        <f t="shared" si="6"/>
        <v>-</v>
      </c>
      <c r="P25" s="19"/>
      <c r="Q25" s="8" t="str">
        <f t="shared" si="7"/>
        <v>-</v>
      </c>
      <c r="R25" s="19"/>
      <c r="S25" s="8" t="str">
        <f t="shared" si="8"/>
        <v>-</v>
      </c>
      <c r="T25" s="35"/>
    </row>
    <row r="26" spans="1:20">
      <c r="A26" s="26">
        <v>83</v>
      </c>
      <c r="B26" s="36">
        <v>17.2</v>
      </c>
      <c r="C26" s="8">
        <f t="shared" si="0"/>
        <v>694.63499999999999</v>
      </c>
      <c r="D26" s="19"/>
      <c r="E26" s="8" t="str">
        <f t="shared" si="1"/>
        <v>-</v>
      </c>
      <c r="F26" s="19"/>
      <c r="G26" s="8" t="str">
        <f t="shared" si="2"/>
        <v>-</v>
      </c>
      <c r="H26" s="19"/>
      <c r="I26" s="8" t="str">
        <f t="shared" si="3"/>
        <v>-</v>
      </c>
      <c r="J26" s="19"/>
      <c r="K26" s="8" t="str">
        <f t="shared" si="4"/>
        <v>-</v>
      </c>
      <c r="L26" s="19"/>
      <c r="M26" s="8" t="str">
        <f t="shared" si="5"/>
        <v>-</v>
      </c>
      <c r="N26" s="19"/>
      <c r="O26" s="8" t="str">
        <f t="shared" si="6"/>
        <v>-</v>
      </c>
      <c r="P26" s="19"/>
      <c r="Q26" s="8" t="str">
        <f t="shared" si="7"/>
        <v>-</v>
      </c>
      <c r="R26" s="19"/>
      <c r="S26" s="8" t="str">
        <f t="shared" si="8"/>
        <v>-</v>
      </c>
      <c r="T26" s="32"/>
    </row>
    <row r="27" spans="1:20">
      <c r="A27" s="26">
        <v>88</v>
      </c>
      <c r="B27" s="36">
        <v>16.899999999999999</v>
      </c>
      <c r="C27" s="8">
        <f>$H$3+$H$4-B27</f>
        <v>694.93500000000006</v>
      </c>
      <c r="D27" s="19"/>
      <c r="E27" s="8" t="str">
        <f t="shared" si="1"/>
        <v>-</v>
      </c>
      <c r="F27" s="19"/>
      <c r="G27" s="8" t="str">
        <f t="shared" si="2"/>
        <v>-</v>
      </c>
      <c r="H27" s="19"/>
      <c r="I27" s="8" t="str">
        <f t="shared" si="3"/>
        <v>-</v>
      </c>
      <c r="J27" s="19"/>
      <c r="K27" s="8" t="str">
        <f t="shared" si="4"/>
        <v>-</v>
      </c>
      <c r="L27" s="19"/>
      <c r="M27" s="8" t="str">
        <f t="shared" si="5"/>
        <v>-</v>
      </c>
      <c r="N27" s="19"/>
      <c r="O27" s="8" t="str">
        <f t="shared" si="6"/>
        <v>-</v>
      </c>
      <c r="P27" s="19"/>
      <c r="Q27" s="8" t="str">
        <f t="shared" si="7"/>
        <v>-</v>
      </c>
      <c r="R27" s="19"/>
      <c r="S27" s="8" t="str">
        <f t="shared" si="8"/>
        <v>-</v>
      </c>
      <c r="T27" s="32" t="s">
        <v>24</v>
      </c>
    </row>
    <row r="28" spans="1:20">
      <c r="A28" s="26">
        <v>90</v>
      </c>
      <c r="B28" s="36">
        <v>13.9</v>
      </c>
      <c r="C28" s="8">
        <f t="shared" si="0"/>
        <v>697.93500000000006</v>
      </c>
      <c r="D28" s="19"/>
      <c r="E28" s="8" t="str">
        <f t="shared" si="1"/>
        <v>-</v>
      </c>
      <c r="F28" s="19"/>
      <c r="G28" s="8" t="str">
        <f t="shared" si="2"/>
        <v>-</v>
      </c>
      <c r="H28" s="19"/>
      <c r="I28" s="8" t="str">
        <f t="shared" si="3"/>
        <v>-</v>
      </c>
      <c r="J28" s="19"/>
      <c r="K28" s="8" t="str">
        <f t="shared" si="4"/>
        <v>-</v>
      </c>
      <c r="L28" s="19"/>
      <c r="M28" s="8" t="str">
        <f t="shared" si="5"/>
        <v>-</v>
      </c>
      <c r="N28" s="19"/>
      <c r="O28" s="8" t="str">
        <f t="shared" si="6"/>
        <v>-</v>
      </c>
      <c r="P28" s="19"/>
      <c r="Q28" s="8" t="str">
        <f t="shared" si="7"/>
        <v>-</v>
      </c>
      <c r="R28" s="19"/>
      <c r="S28" s="8" t="str">
        <f t="shared" si="8"/>
        <v>-</v>
      </c>
      <c r="T28" s="32"/>
    </row>
    <row r="29" spans="1:20">
      <c r="A29" s="26">
        <v>93</v>
      </c>
      <c r="B29" s="36">
        <v>13.6</v>
      </c>
      <c r="C29" s="8">
        <f t="shared" si="0"/>
        <v>698.23500000000001</v>
      </c>
      <c r="D29" s="19"/>
      <c r="E29" s="8" t="str">
        <f t="shared" si="1"/>
        <v>-</v>
      </c>
      <c r="F29" s="19"/>
      <c r="G29" s="8" t="str">
        <f t="shared" si="2"/>
        <v>-</v>
      </c>
      <c r="H29" s="19"/>
      <c r="I29" s="8" t="str">
        <f t="shared" si="3"/>
        <v>-</v>
      </c>
      <c r="J29" s="19"/>
      <c r="K29" s="8" t="str">
        <f t="shared" si="4"/>
        <v>-</v>
      </c>
      <c r="L29" s="19"/>
      <c r="M29" s="8" t="str">
        <f t="shared" si="5"/>
        <v>-</v>
      </c>
      <c r="N29" s="19"/>
      <c r="O29" s="8" t="str">
        <f t="shared" si="6"/>
        <v>-</v>
      </c>
      <c r="P29" s="19"/>
      <c r="Q29" s="8" t="str">
        <f t="shared" si="7"/>
        <v>-</v>
      </c>
      <c r="R29" s="19"/>
      <c r="S29" s="8" t="str">
        <f t="shared" si="8"/>
        <v>-</v>
      </c>
      <c r="T29" s="32"/>
    </row>
    <row r="30" spans="1:20">
      <c r="A30" s="26">
        <v>100</v>
      </c>
      <c r="B30" s="36">
        <v>13.6</v>
      </c>
      <c r="C30" s="8">
        <f t="shared" si="0"/>
        <v>698.23500000000001</v>
      </c>
      <c r="D30" s="19"/>
      <c r="E30" s="8" t="str">
        <f t="shared" si="1"/>
        <v>-</v>
      </c>
      <c r="F30" s="19"/>
      <c r="G30" s="8" t="str">
        <f t="shared" si="2"/>
        <v>-</v>
      </c>
      <c r="H30" s="19"/>
      <c r="I30" s="8" t="str">
        <f t="shared" si="3"/>
        <v>-</v>
      </c>
      <c r="J30" s="19"/>
      <c r="K30" s="8" t="str">
        <f t="shared" si="4"/>
        <v>-</v>
      </c>
      <c r="L30" s="19"/>
      <c r="M30" s="8" t="str">
        <f t="shared" si="5"/>
        <v>-</v>
      </c>
      <c r="N30" s="19"/>
      <c r="O30" s="8" t="str">
        <f t="shared" si="6"/>
        <v>-</v>
      </c>
      <c r="P30" s="19"/>
      <c r="Q30" s="8" t="str">
        <f t="shared" si="7"/>
        <v>-</v>
      </c>
      <c r="R30" s="19"/>
      <c r="S30" s="8" t="str">
        <f t="shared" si="8"/>
        <v>-</v>
      </c>
      <c r="T30" s="41" t="s">
        <v>29</v>
      </c>
    </row>
    <row r="31" spans="1:20">
      <c r="A31" s="26">
        <v>110</v>
      </c>
      <c r="B31" s="36">
        <v>13.2</v>
      </c>
      <c r="C31" s="8">
        <f t="shared" si="0"/>
        <v>698.63499999999999</v>
      </c>
      <c r="D31" s="19"/>
      <c r="E31" s="8" t="str">
        <f t="shared" si="1"/>
        <v>-</v>
      </c>
      <c r="F31" s="19"/>
      <c r="G31" s="8" t="str">
        <f t="shared" si="2"/>
        <v>-</v>
      </c>
      <c r="H31" s="19"/>
      <c r="I31" s="8" t="str">
        <f t="shared" si="3"/>
        <v>-</v>
      </c>
      <c r="J31" s="19"/>
      <c r="K31" s="8" t="str">
        <f t="shared" si="4"/>
        <v>-</v>
      </c>
      <c r="L31" s="19"/>
      <c r="M31" s="8" t="str">
        <f t="shared" si="5"/>
        <v>-</v>
      </c>
      <c r="N31" s="19"/>
      <c r="O31" s="8" t="str">
        <f t="shared" si="6"/>
        <v>-</v>
      </c>
      <c r="P31" s="19"/>
      <c r="Q31" s="8" t="str">
        <f t="shared" si="7"/>
        <v>-</v>
      </c>
      <c r="R31" s="19"/>
      <c r="S31" s="8" t="str">
        <f t="shared" si="8"/>
        <v>-</v>
      </c>
      <c r="T31" s="41" t="s">
        <v>29</v>
      </c>
    </row>
    <row r="32" spans="1:20">
      <c r="A32" s="26">
        <v>120</v>
      </c>
      <c r="B32" s="36">
        <v>8.5</v>
      </c>
      <c r="C32" s="8">
        <f t="shared" si="0"/>
        <v>703.33500000000004</v>
      </c>
      <c r="D32" s="19"/>
      <c r="E32" s="8" t="str">
        <f t="shared" si="1"/>
        <v>-</v>
      </c>
      <c r="F32" s="19"/>
      <c r="G32" s="8" t="str">
        <f t="shared" si="2"/>
        <v>-</v>
      </c>
      <c r="H32" s="19"/>
      <c r="I32" s="8" t="str">
        <f t="shared" si="3"/>
        <v>-</v>
      </c>
      <c r="J32" s="19"/>
      <c r="K32" s="8" t="str">
        <f t="shared" si="4"/>
        <v>-</v>
      </c>
      <c r="L32" s="19"/>
      <c r="M32" s="8" t="str">
        <f t="shared" si="5"/>
        <v>-</v>
      </c>
      <c r="N32" s="19"/>
      <c r="O32" s="8" t="str">
        <f t="shared" si="6"/>
        <v>-</v>
      </c>
      <c r="P32" s="19"/>
      <c r="Q32" s="8" t="str">
        <f t="shared" si="7"/>
        <v>-</v>
      </c>
      <c r="R32" s="19"/>
      <c r="S32" s="8" t="str">
        <f t="shared" si="8"/>
        <v>-</v>
      </c>
      <c r="T32" s="32"/>
    </row>
    <row r="33" spans="1:20">
      <c r="A33" s="26">
        <v>125.6</v>
      </c>
      <c r="B33" s="36">
        <v>6.3</v>
      </c>
      <c r="C33" s="8">
        <f t="shared" si="0"/>
        <v>705.53500000000008</v>
      </c>
      <c r="D33" s="19"/>
      <c r="E33" s="8" t="str">
        <f t="shared" si="1"/>
        <v>-</v>
      </c>
      <c r="F33" s="19"/>
      <c r="G33" s="8" t="str">
        <f t="shared" si="2"/>
        <v>-</v>
      </c>
      <c r="H33" s="19"/>
      <c r="I33" s="8" t="str">
        <f t="shared" si="3"/>
        <v>-</v>
      </c>
      <c r="J33" s="19"/>
      <c r="K33" s="8" t="str">
        <f t="shared" si="4"/>
        <v>-</v>
      </c>
      <c r="L33" s="19"/>
      <c r="M33" s="8" t="str">
        <f t="shared" si="5"/>
        <v>-</v>
      </c>
      <c r="N33" s="19"/>
      <c r="O33" s="8" t="str">
        <f t="shared" si="6"/>
        <v>-</v>
      </c>
      <c r="P33" s="19"/>
      <c r="Q33" s="8" t="str">
        <f t="shared" si="7"/>
        <v>-</v>
      </c>
      <c r="R33" s="19"/>
      <c r="S33" s="8" t="str">
        <f t="shared" si="8"/>
        <v>-</v>
      </c>
      <c r="T33" s="32" t="s">
        <v>18</v>
      </c>
    </row>
    <row r="34" spans="1:20">
      <c r="A34" s="26">
        <v>135.80000000000001</v>
      </c>
      <c r="B34" s="36">
        <v>2.8</v>
      </c>
      <c r="C34" s="8">
        <f t="shared" si="0"/>
        <v>709.03500000000008</v>
      </c>
      <c r="D34" s="19"/>
      <c r="E34" s="8" t="str">
        <f t="shared" si="1"/>
        <v>-</v>
      </c>
      <c r="F34" s="19"/>
      <c r="G34" s="8" t="str">
        <f t="shared" si="2"/>
        <v>-</v>
      </c>
      <c r="H34" s="19"/>
      <c r="I34" s="8" t="str">
        <f t="shared" si="3"/>
        <v>-</v>
      </c>
      <c r="J34" s="19"/>
      <c r="K34" s="8" t="str">
        <f t="shared" si="4"/>
        <v>-</v>
      </c>
      <c r="L34" s="19"/>
      <c r="M34" s="8" t="str">
        <f t="shared" si="5"/>
        <v>-</v>
      </c>
      <c r="N34" s="19"/>
      <c r="O34" s="8" t="str">
        <f t="shared" si="6"/>
        <v>-</v>
      </c>
      <c r="P34" s="19"/>
      <c r="Q34" s="8" t="str">
        <f t="shared" si="7"/>
        <v>-</v>
      </c>
      <c r="R34" s="19"/>
      <c r="S34" s="8" t="str">
        <f t="shared" si="8"/>
        <v>-</v>
      </c>
      <c r="T34" s="38" t="s">
        <v>16</v>
      </c>
    </row>
    <row r="35" spans="1:20">
      <c r="B35" s="21" t="s">
        <v>14</v>
      </c>
      <c r="C35" s="22">
        <v>695.5</v>
      </c>
      <c r="E35" s="22"/>
      <c r="G35" s="22"/>
      <c r="I35" s="22"/>
      <c r="K35" s="22"/>
      <c r="M35" s="22"/>
      <c r="O35" s="22"/>
      <c r="Q35" s="22"/>
      <c r="S35" s="22"/>
      <c r="T35" s="24"/>
    </row>
    <row r="36" spans="1:20">
      <c r="A36" s="39" t="str">
        <f>B3</f>
        <v>B-40-344</v>
      </c>
    </row>
    <row r="37" spans="1:20" ht="13.5" thickBot="1">
      <c r="A37" s="3" t="str">
        <f>K2</f>
        <v>West Side/ Down Stream</v>
      </c>
      <c r="B37" s="3"/>
      <c r="C37" s="3"/>
      <c r="D37" s="3"/>
    </row>
    <row r="38" spans="1:20" ht="12.75" customHeight="1">
      <c r="A38" s="49" t="s">
        <v>27</v>
      </c>
      <c r="B38" s="4" t="s">
        <v>1</v>
      </c>
      <c r="C38" s="9">
        <v>41079</v>
      </c>
      <c r="D38" s="4" t="s">
        <v>1</v>
      </c>
      <c r="E38" s="9"/>
      <c r="F38" s="4" t="s">
        <v>1</v>
      </c>
      <c r="G38" s="9"/>
      <c r="H38" s="4" t="s">
        <v>1</v>
      </c>
      <c r="I38" s="9"/>
      <c r="J38" s="4" t="s">
        <v>1</v>
      </c>
      <c r="K38" s="9"/>
      <c r="L38" s="4" t="s">
        <v>1</v>
      </c>
      <c r="M38" s="9"/>
      <c r="N38" s="4" t="s">
        <v>1</v>
      </c>
      <c r="O38" s="9"/>
      <c r="P38" s="4" t="s">
        <v>1</v>
      </c>
      <c r="Q38" s="9"/>
      <c r="R38" s="4" t="s">
        <v>1</v>
      </c>
      <c r="S38" s="9"/>
      <c r="T38" s="51" t="s">
        <v>5</v>
      </c>
    </row>
    <row r="39" spans="1:20" ht="13.5" thickBot="1">
      <c r="A39" s="50"/>
      <c r="B39" s="10" t="s">
        <v>6</v>
      </c>
      <c r="C39" s="6">
        <v>2012</v>
      </c>
      <c r="D39" s="5" t="s">
        <v>6</v>
      </c>
      <c r="E39" s="6"/>
      <c r="F39" s="10" t="s">
        <v>6</v>
      </c>
      <c r="G39" s="28"/>
      <c r="H39" s="10" t="s">
        <v>6</v>
      </c>
      <c r="I39" s="28"/>
      <c r="J39" s="10" t="s">
        <v>6</v>
      </c>
      <c r="K39" s="28"/>
      <c r="L39" s="10" t="s">
        <v>6</v>
      </c>
      <c r="M39" s="28"/>
      <c r="N39" s="10" t="s">
        <v>6</v>
      </c>
      <c r="O39" s="28"/>
      <c r="P39" s="10" t="s">
        <v>6</v>
      </c>
      <c r="Q39" s="28"/>
      <c r="R39" s="10" t="s">
        <v>6</v>
      </c>
      <c r="S39" s="28"/>
      <c r="T39" s="52"/>
    </row>
    <row r="40" spans="1:20">
      <c r="A40" s="50"/>
      <c r="B40" s="14" t="s">
        <v>7</v>
      </c>
      <c r="C40" s="18" t="s">
        <v>8</v>
      </c>
      <c r="D40" s="4" t="s">
        <v>7</v>
      </c>
      <c r="E40" s="7" t="s">
        <v>8</v>
      </c>
      <c r="F40" s="4" t="s">
        <v>7</v>
      </c>
      <c r="G40" s="7" t="s">
        <v>8</v>
      </c>
      <c r="H40" s="4" t="s">
        <v>7</v>
      </c>
      <c r="I40" s="7" t="s">
        <v>8</v>
      </c>
      <c r="J40" s="4" t="s">
        <v>7</v>
      </c>
      <c r="K40" s="7" t="s">
        <v>8</v>
      </c>
      <c r="L40" s="4" t="s">
        <v>7</v>
      </c>
      <c r="M40" s="7" t="s">
        <v>8</v>
      </c>
      <c r="N40" s="4" t="s">
        <v>7</v>
      </c>
      <c r="O40" s="7" t="s">
        <v>8</v>
      </c>
      <c r="P40" s="4" t="s">
        <v>7</v>
      </c>
      <c r="Q40" s="7" t="s">
        <v>8</v>
      </c>
      <c r="R40" s="4" t="s">
        <v>7</v>
      </c>
      <c r="S40" s="7" t="s">
        <v>8</v>
      </c>
      <c r="T40" s="53"/>
    </row>
    <row r="41" spans="1:20">
      <c r="A41" s="26">
        <v>-9.8000000000000007</v>
      </c>
      <c r="B41" s="20">
        <v>2.1</v>
      </c>
      <c r="C41" s="8">
        <f>$M$3+$M$4-B41</f>
        <v>708.47499999999991</v>
      </c>
      <c r="D41" s="20"/>
      <c r="E41" s="8" t="str">
        <f>IF(D41="","-",$M$3+$M$4-D41)</f>
        <v>-</v>
      </c>
      <c r="F41" s="20"/>
      <c r="G41" s="8" t="str">
        <f>IF(F41="","-",$M$3+$M$4-F41)</f>
        <v>-</v>
      </c>
      <c r="H41" s="20"/>
      <c r="I41" s="8" t="str">
        <f>IF(H41="","-",$M$3+$M$4-H41)</f>
        <v>-</v>
      </c>
      <c r="J41" s="20"/>
      <c r="K41" s="8" t="str">
        <f>IF(J41="","-",$M$3+$M$4-J41)</f>
        <v>-</v>
      </c>
      <c r="L41" s="20"/>
      <c r="M41" s="8" t="str">
        <f>IF(L41="","-",$M$3+$M$4-L41)</f>
        <v>-</v>
      </c>
      <c r="N41" s="20"/>
      <c r="O41" s="8" t="str">
        <f>IF(N41="","-",$M$3+$M$4-N41)</f>
        <v>-</v>
      </c>
      <c r="P41" s="20"/>
      <c r="Q41" s="8" t="str">
        <f>IF(P41="","-",$M$3+$M$4-P41)</f>
        <v>-</v>
      </c>
      <c r="R41" s="20"/>
      <c r="S41" s="8" t="str">
        <f>IF(R41="","-",$M$3+$M$4-R41)</f>
        <v>-</v>
      </c>
      <c r="T41" s="11" t="s">
        <v>16</v>
      </c>
    </row>
    <row r="42" spans="1:20">
      <c r="A42" s="26">
        <v>0</v>
      </c>
      <c r="B42" s="20">
        <v>3.9</v>
      </c>
      <c r="C42" s="8">
        <f t="shared" ref="C42:C62" si="9">$M$3+$M$4-B42</f>
        <v>706.67499999999995</v>
      </c>
      <c r="D42" s="20"/>
      <c r="E42" s="8" t="str">
        <f t="shared" ref="E42:E62" si="10">IF(D42="","-",$M$3+$M$4-D42)</f>
        <v>-</v>
      </c>
      <c r="F42" s="20"/>
      <c r="G42" s="8" t="str">
        <f t="shared" ref="G42:G62" si="11">IF(F42="","-",$M$3+$M$4-F42)</f>
        <v>-</v>
      </c>
      <c r="H42" s="20"/>
      <c r="I42" s="8" t="str">
        <f t="shared" ref="I42:I62" si="12">IF(H42="","-",$M$3+$M$4-H42)</f>
        <v>-</v>
      </c>
      <c r="J42" s="20"/>
      <c r="K42" s="8" t="str">
        <f t="shared" ref="K42:K62" si="13">IF(J42="","-",$M$3+$M$4-J42)</f>
        <v>-</v>
      </c>
      <c r="L42" s="20"/>
      <c r="M42" s="8" t="str">
        <f t="shared" ref="M42:M62" si="14">IF(L42="","-",$M$3+$M$4-L42)</f>
        <v>-</v>
      </c>
      <c r="N42" s="20"/>
      <c r="O42" s="8" t="str">
        <f t="shared" ref="O42:O62" si="15">IF(N42="","-",$M$3+$M$4-N42)</f>
        <v>-</v>
      </c>
      <c r="P42" s="20"/>
      <c r="Q42" s="8" t="str">
        <f t="shared" ref="Q42:Q62" si="16">IF(P42="","-",$M$3+$M$4-P42)</f>
        <v>-</v>
      </c>
      <c r="R42" s="20"/>
      <c r="S42" s="8" t="str">
        <f t="shared" ref="S42:S62" si="17">IF(R42="","-",$M$3+$M$4-R42)</f>
        <v>-</v>
      </c>
      <c r="T42" s="11" t="s">
        <v>17</v>
      </c>
    </row>
    <row r="43" spans="1:20">
      <c r="A43" s="26">
        <v>10</v>
      </c>
      <c r="B43" s="20">
        <v>7.2</v>
      </c>
      <c r="C43" s="8">
        <f t="shared" si="9"/>
        <v>703.37499999999989</v>
      </c>
      <c r="D43" s="20"/>
      <c r="E43" s="8" t="str">
        <f t="shared" si="10"/>
        <v>-</v>
      </c>
      <c r="F43" s="20"/>
      <c r="G43" s="8" t="str">
        <f t="shared" si="11"/>
        <v>-</v>
      </c>
      <c r="H43" s="20"/>
      <c r="I43" s="8" t="str">
        <f t="shared" si="12"/>
        <v>-</v>
      </c>
      <c r="J43" s="20"/>
      <c r="K43" s="8" t="str">
        <f t="shared" si="13"/>
        <v>-</v>
      </c>
      <c r="L43" s="20"/>
      <c r="M43" s="8" t="str">
        <f t="shared" si="14"/>
        <v>-</v>
      </c>
      <c r="N43" s="20"/>
      <c r="O43" s="8" t="str">
        <f t="shared" si="15"/>
        <v>-</v>
      </c>
      <c r="P43" s="20"/>
      <c r="Q43" s="8" t="str">
        <f t="shared" si="16"/>
        <v>-</v>
      </c>
      <c r="R43" s="20"/>
      <c r="S43" s="8" t="str">
        <f t="shared" si="17"/>
        <v>-</v>
      </c>
      <c r="T43" s="11"/>
    </row>
    <row r="44" spans="1:20">
      <c r="A44" s="26">
        <v>20</v>
      </c>
      <c r="B44" s="20">
        <v>10.6</v>
      </c>
      <c r="C44" s="8">
        <f t="shared" si="9"/>
        <v>699.97499999999991</v>
      </c>
      <c r="D44" s="20"/>
      <c r="E44" s="8" t="str">
        <f t="shared" si="10"/>
        <v>-</v>
      </c>
      <c r="F44" s="20"/>
      <c r="G44" s="8" t="str">
        <f t="shared" si="11"/>
        <v>-</v>
      </c>
      <c r="H44" s="20"/>
      <c r="I44" s="8" t="str">
        <f t="shared" si="12"/>
        <v>-</v>
      </c>
      <c r="J44" s="20"/>
      <c r="K44" s="8" t="str">
        <f t="shared" si="13"/>
        <v>-</v>
      </c>
      <c r="L44" s="20"/>
      <c r="M44" s="8" t="str">
        <f t="shared" si="14"/>
        <v>-</v>
      </c>
      <c r="N44" s="20"/>
      <c r="O44" s="8" t="str">
        <f t="shared" si="15"/>
        <v>-</v>
      </c>
      <c r="P44" s="20"/>
      <c r="Q44" s="8" t="str">
        <f t="shared" si="16"/>
        <v>-</v>
      </c>
      <c r="R44" s="20"/>
      <c r="S44" s="8" t="str">
        <f t="shared" si="17"/>
        <v>-</v>
      </c>
      <c r="T44" s="11"/>
    </row>
    <row r="45" spans="1:20">
      <c r="A45" s="26">
        <v>30</v>
      </c>
      <c r="B45" s="20">
        <v>13.6</v>
      </c>
      <c r="C45" s="8">
        <f t="shared" si="9"/>
        <v>696.97499999999991</v>
      </c>
      <c r="D45" s="20"/>
      <c r="E45" s="8" t="str">
        <f t="shared" si="10"/>
        <v>-</v>
      </c>
      <c r="F45" s="20"/>
      <c r="G45" s="8" t="str">
        <f t="shared" si="11"/>
        <v>-</v>
      </c>
      <c r="H45" s="20"/>
      <c r="I45" s="8" t="str">
        <f t="shared" si="12"/>
        <v>-</v>
      </c>
      <c r="J45" s="20"/>
      <c r="K45" s="8" t="str">
        <f t="shared" si="13"/>
        <v>-</v>
      </c>
      <c r="L45" s="20"/>
      <c r="M45" s="8" t="str">
        <f t="shared" si="14"/>
        <v>-</v>
      </c>
      <c r="N45" s="20"/>
      <c r="O45" s="8" t="str">
        <f t="shared" si="15"/>
        <v>-</v>
      </c>
      <c r="P45" s="20"/>
      <c r="Q45" s="8" t="str">
        <f t="shared" si="16"/>
        <v>-</v>
      </c>
      <c r="R45" s="20"/>
      <c r="S45" s="8" t="str">
        <f t="shared" si="17"/>
        <v>-</v>
      </c>
      <c r="T45" s="11"/>
    </row>
    <row r="46" spans="1:20">
      <c r="A46" s="26">
        <v>32</v>
      </c>
      <c r="B46" s="20">
        <v>12.9</v>
      </c>
      <c r="C46" s="8">
        <f t="shared" si="9"/>
        <v>697.67499999999995</v>
      </c>
      <c r="D46" s="20"/>
      <c r="E46" s="8" t="str">
        <f t="shared" si="10"/>
        <v>-</v>
      </c>
      <c r="F46" s="20"/>
      <c r="G46" s="8" t="str">
        <f t="shared" si="11"/>
        <v>-</v>
      </c>
      <c r="H46" s="20"/>
      <c r="I46" s="8" t="str">
        <f t="shared" si="12"/>
        <v>-</v>
      </c>
      <c r="J46" s="20"/>
      <c r="K46" s="8" t="str">
        <f t="shared" si="13"/>
        <v>-</v>
      </c>
      <c r="L46" s="20"/>
      <c r="M46" s="8" t="str">
        <f t="shared" si="14"/>
        <v>-</v>
      </c>
      <c r="N46" s="20"/>
      <c r="O46" s="8" t="str">
        <f t="shared" si="15"/>
        <v>-</v>
      </c>
      <c r="P46" s="20"/>
      <c r="Q46" s="8" t="str">
        <f t="shared" si="16"/>
        <v>-</v>
      </c>
      <c r="R46" s="20"/>
      <c r="S46" s="8" t="str">
        <f t="shared" si="17"/>
        <v>-</v>
      </c>
      <c r="T46" s="11"/>
    </row>
    <row r="47" spans="1:20">
      <c r="A47" s="26">
        <v>37</v>
      </c>
      <c r="B47" s="20">
        <v>13.8</v>
      </c>
      <c r="C47" s="8">
        <f t="shared" si="9"/>
        <v>696.77499999999998</v>
      </c>
      <c r="D47" s="20"/>
      <c r="E47" s="8" t="str">
        <f t="shared" si="10"/>
        <v>-</v>
      </c>
      <c r="F47" s="20"/>
      <c r="G47" s="8" t="str">
        <f t="shared" si="11"/>
        <v>-</v>
      </c>
      <c r="H47" s="20"/>
      <c r="I47" s="8" t="str">
        <f t="shared" si="12"/>
        <v>-</v>
      </c>
      <c r="J47" s="20"/>
      <c r="K47" s="8" t="str">
        <f t="shared" si="13"/>
        <v>-</v>
      </c>
      <c r="L47" s="20"/>
      <c r="M47" s="8" t="str">
        <f t="shared" si="14"/>
        <v>-</v>
      </c>
      <c r="N47" s="20"/>
      <c r="O47" s="8" t="str">
        <f t="shared" si="15"/>
        <v>-</v>
      </c>
      <c r="P47" s="20"/>
      <c r="Q47" s="8" t="str">
        <f t="shared" si="16"/>
        <v>-</v>
      </c>
      <c r="R47" s="20"/>
      <c r="S47" s="8" t="str">
        <f t="shared" si="17"/>
        <v>-</v>
      </c>
      <c r="T47" s="11" t="s">
        <v>23</v>
      </c>
    </row>
    <row r="48" spans="1:20">
      <c r="A48" s="26">
        <v>40</v>
      </c>
      <c r="B48" s="20">
        <v>13.6</v>
      </c>
      <c r="C48" s="8">
        <f t="shared" si="9"/>
        <v>696.97499999999991</v>
      </c>
      <c r="D48" s="20"/>
      <c r="E48" s="8" t="str">
        <f t="shared" si="10"/>
        <v>-</v>
      </c>
      <c r="F48" s="20"/>
      <c r="G48" s="8" t="str">
        <f t="shared" si="11"/>
        <v>-</v>
      </c>
      <c r="H48" s="20"/>
      <c r="I48" s="8" t="str">
        <f t="shared" si="12"/>
        <v>-</v>
      </c>
      <c r="J48" s="20"/>
      <c r="K48" s="8" t="str">
        <f t="shared" si="13"/>
        <v>-</v>
      </c>
      <c r="L48" s="20"/>
      <c r="M48" s="8" t="str">
        <f t="shared" si="14"/>
        <v>-</v>
      </c>
      <c r="N48" s="20"/>
      <c r="O48" s="8" t="str">
        <f t="shared" si="15"/>
        <v>-</v>
      </c>
      <c r="P48" s="20"/>
      <c r="Q48" s="8" t="str">
        <f t="shared" si="16"/>
        <v>-</v>
      </c>
      <c r="R48" s="20"/>
      <c r="S48" s="8" t="str">
        <f t="shared" si="17"/>
        <v>-</v>
      </c>
      <c r="T48" s="11"/>
    </row>
    <row r="49" spans="1:20">
      <c r="A49" s="26">
        <v>42</v>
      </c>
      <c r="B49" s="20">
        <v>13.3</v>
      </c>
      <c r="C49" s="8">
        <f t="shared" si="9"/>
        <v>697.27499999999998</v>
      </c>
      <c r="D49" s="20"/>
      <c r="E49" s="8" t="str">
        <f t="shared" si="10"/>
        <v>-</v>
      </c>
      <c r="F49" s="20"/>
      <c r="G49" s="8" t="str">
        <f t="shared" si="11"/>
        <v>-</v>
      </c>
      <c r="H49" s="20"/>
      <c r="I49" s="8" t="str">
        <f t="shared" si="12"/>
        <v>-</v>
      </c>
      <c r="J49" s="20"/>
      <c r="K49" s="8" t="str">
        <f t="shared" si="13"/>
        <v>-</v>
      </c>
      <c r="L49" s="20"/>
      <c r="M49" s="8" t="str">
        <f t="shared" si="14"/>
        <v>-</v>
      </c>
      <c r="N49" s="20"/>
      <c r="O49" s="8" t="str">
        <f t="shared" si="15"/>
        <v>-</v>
      </c>
      <c r="P49" s="20"/>
      <c r="Q49" s="8" t="str">
        <f t="shared" si="16"/>
        <v>-</v>
      </c>
      <c r="R49" s="20"/>
      <c r="S49" s="8" t="str">
        <f t="shared" si="17"/>
        <v>-</v>
      </c>
      <c r="T49" s="11"/>
    </row>
    <row r="50" spans="1:20">
      <c r="A50" s="26">
        <v>50</v>
      </c>
      <c r="B50" s="20">
        <v>13</v>
      </c>
      <c r="C50" s="8">
        <f t="shared" si="9"/>
        <v>697.57499999999993</v>
      </c>
      <c r="D50" s="20"/>
      <c r="E50" s="8" t="str">
        <f t="shared" si="10"/>
        <v>-</v>
      </c>
      <c r="F50" s="20"/>
      <c r="G50" s="8" t="str">
        <f t="shared" si="11"/>
        <v>-</v>
      </c>
      <c r="H50" s="20"/>
      <c r="I50" s="8" t="str">
        <f t="shared" si="12"/>
        <v>-</v>
      </c>
      <c r="J50" s="20"/>
      <c r="K50" s="8" t="str">
        <f t="shared" si="13"/>
        <v>-</v>
      </c>
      <c r="L50" s="20"/>
      <c r="M50" s="8" t="str">
        <f t="shared" si="14"/>
        <v>-</v>
      </c>
      <c r="N50" s="20"/>
      <c r="O50" s="8" t="str">
        <f t="shared" si="15"/>
        <v>-</v>
      </c>
      <c r="P50" s="20"/>
      <c r="Q50" s="8" t="str">
        <f t="shared" si="16"/>
        <v>-</v>
      </c>
      <c r="R50" s="20"/>
      <c r="S50" s="8" t="str">
        <f t="shared" si="17"/>
        <v>-</v>
      </c>
      <c r="T50" s="11"/>
    </row>
    <row r="51" spans="1:20">
      <c r="A51" s="26">
        <v>60</v>
      </c>
      <c r="B51" s="20">
        <v>14</v>
      </c>
      <c r="C51" s="8">
        <f t="shared" si="9"/>
        <v>696.57499999999993</v>
      </c>
      <c r="D51" s="20"/>
      <c r="E51" s="8" t="str">
        <f t="shared" si="10"/>
        <v>-</v>
      </c>
      <c r="F51" s="20"/>
      <c r="G51" s="8" t="str">
        <f t="shared" si="11"/>
        <v>-</v>
      </c>
      <c r="H51" s="20"/>
      <c r="I51" s="8" t="str">
        <f t="shared" si="12"/>
        <v>-</v>
      </c>
      <c r="J51" s="20"/>
      <c r="K51" s="8" t="str">
        <f t="shared" si="13"/>
        <v>-</v>
      </c>
      <c r="L51" s="20"/>
      <c r="M51" s="8" t="str">
        <f t="shared" si="14"/>
        <v>-</v>
      </c>
      <c r="N51" s="20"/>
      <c r="O51" s="8" t="str">
        <f t="shared" si="15"/>
        <v>-</v>
      </c>
      <c r="P51" s="20"/>
      <c r="Q51" s="8" t="str">
        <f t="shared" si="16"/>
        <v>-</v>
      </c>
      <c r="R51" s="20"/>
      <c r="S51" s="8" t="str">
        <f t="shared" si="17"/>
        <v>-</v>
      </c>
      <c r="T51" s="11"/>
    </row>
    <row r="52" spans="1:20">
      <c r="A52" s="26">
        <v>70</v>
      </c>
      <c r="B52" s="20">
        <v>15.9</v>
      </c>
      <c r="C52" s="8">
        <f t="shared" si="9"/>
        <v>694.67499999999995</v>
      </c>
      <c r="D52" s="20"/>
      <c r="E52" s="8" t="str">
        <f t="shared" si="10"/>
        <v>-</v>
      </c>
      <c r="F52" s="20"/>
      <c r="G52" s="8" t="str">
        <f t="shared" si="11"/>
        <v>-</v>
      </c>
      <c r="H52" s="20"/>
      <c r="I52" s="8" t="str">
        <f t="shared" si="12"/>
        <v>-</v>
      </c>
      <c r="J52" s="20"/>
      <c r="K52" s="8" t="str">
        <f t="shared" si="13"/>
        <v>-</v>
      </c>
      <c r="L52" s="20"/>
      <c r="M52" s="8" t="str">
        <f t="shared" si="14"/>
        <v>-</v>
      </c>
      <c r="N52" s="20"/>
      <c r="O52" s="8" t="str">
        <f t="shared" si="15"/>
        <v>-</v>
      </c>
      <c r="P52" s="20"/>
      <c r="Q52" s="8" t="str">
        <f t="shared" si="16"/>
        <v>-</v>
      </c>
      <c r="R52" s="20"/>
      <c r="S52" s="8" t="str">
        <f t="shared" si="17"/>
        <v>-</v>
      </c>
      <c r="T52" s="11"/>
    </row>
    <row r="53" spans="1:20">
      <c r="A53" s="26">
        <v>80</v>
      </c>
      <c r="B53" s="20">
        <v>16.2</v>
      </c>
      <c r="C53" s="8">
        <f t="shared" si="9"/>
        <v>694.37499999999989</v>
      </c>
      <c r="D53" s="20"/>
      <c r="E53" s="8" t="str">
        <f t="shared" si="10"/>
        <v>-</v>
      </c>
      <c r="F53" s="20"/>
      <c r="G53" s="8" t="str">
        <f t="shared" si="11"/>
        <v>-</v>
      </c>
      <c r="H53" s="20"/>
      <c r="I53" s="8" t="str">
        <f t="shared" si="12"/>
        <v>-</v>
      </c>
      <c r="J53" s="20"/>
      <c r="K53" s="8" t="str">
        <f t="shared" si="13"/>
        <v>-</v>
      </c>
      <c r="L53" s="20"/>
      <c r="M53" s="8" t="str">
        <f t="shared" si="14"/>
        <v>-</v>
      </c>
      <c r="N53" s="20"/>
      <c r="O53" s="8" t="str">
        <f t="shared" si="15"/>
        <v>-</v>
      </c>
      <c r="P53" s="20"/>
      <c r="Q53" s="8" t="str">
        <f t="shared" si="16"/>
        <v>-</v>
      </c>
      <c r="R53" s="20"/>
      <c r="S53" s="8" t="str">
        <f t="shared" si="17"/>
        <v>-</v>
      </c>
      <c r="T53" s="11"/>
    </row>
    <row r="54" spans="1:20">
      <c r="A54" s="26">
        <v>83</v>
      </c>
      <c r="B54" s="20">
        <v>16.2</v>
      </c>
      <c r="C54" s="8">
        <f t="shared" si="9"/>
        <v>694.37499999999989</v>
      </c>
      <c r="D54" s="20"/>
      <c r="E54" s="8" t="str">
        <f t="shared" si="10"/>
        <v>-</v>
      </c>
      <c r="F54" s="20"/>
      <c r="G54" s="8" t="str">
        <f t="shared" si="11"/>
        <v>-</v>
      </c>
      <c r="H54" s="20"/>
      <c r="I54" s="8" t="str">
        <f t="shared" si="12"/>
        <v>-</v>
      </c>
      <c r="J54" s="20"/>
      <c r="K54" s="8" t="str">
        <f t="shared" si="13"/>
        <v>-</v>
      </c>
      <c r="L54" s="20"/>
      <c r="M54" s="8" t="str">
        <f t="shared" si="14"/>
        <v>-</v>
      </c>
      <c r="N54" s="20"/>
      <c r="O54" s="8" t="str">
        <f t="shared" si="15"/>
        <v>-</v>
      </c>
      <c r="P54" s="20"/>
      <c r="Q54" s="8" t="str">
        <f t="shared" si="16"/>
        <v>-</v>
      </c>
      <c r="R54" s="20"/>
      <c r="S54" s="8" t="str">
        <f t="shared" si="17"/>
        <v>-</v>
      </c>
      <c r="T54" s="11"/>
    </row>
    <row r="55" spans="1:20">
      <c r="A55" s="26">
        <v>88</v>
      </c>
      <c r="B55" s="20">
        <v>14.8</v>
      </c>
      <c r="C55" s="8">
        <f t="shared" si="9"/>
        <v>695.77499999999998</v>
      </c>
      <c r="D55" s="20"/>
      <c r="E55" s="8" t="str">
        <f t="shared" si="10"/>
        <v>-</v>
      </c>
      <c r="F55" s="20"/>
      <c r="G55" s="8" t="str">
        <f t="shared" si="11"/>
        <v>-</v>
      </c>
      <c r="H55" s="20"/>
      <c r="I55" s="8" t="str">
        <f t="shared" si="12"/>
        <v>-</v>
      </c>
      <c r="J55" s="20"/>
      <c r="K55" s="8" t="str">
        <f t="shared" si="13"/>
        <v>-</v>
      </c>
      <c r="L55" s="20"/>
      <c r="M55" s="8" t="str">
        <f t="shared" si="14"/>
        <v>-</v>
      </c>
      <c r="N55" s="20"/>
      <c r="O55" s="8" t="str">
        <f t="shared" si="15"/>
        <v>-</v>
      </c>
      <c r="P55" s="20"/>
      <c r="Q55" s="8" t="str">
        <f t="shared" si="16"/>
        <v>-</v>
      </c>
      <c r="R55" s="20"/>
      <c r="S55" s="8" t="str">
        <f t="shared" si="17"/>
        <v>-</v>
      </c>
      <c r="T55" s="11" t="s">
        <v>24</v>
      </c>
    </row>
    <row r="56" spans="1:20">
      <c r="A56" s="26">
        <v>90</v>
      </c>
      <c r="B56" s="20">
        <v>13.2</v>
      </c>
      <c r="C56" s="8">
        <f t="shared" si="9"/>
        <v>697.37499999999989</v>
      </c>
      <c r="D56" s="20"/>
      <c r="E56" s="8" t="str">
        <f t="shared" si="10"/>
        <v>-</v>
      </c>
      <c r="F56" s="20"/>
      <c r="G56" s="8" t="str">
        <f t="shared" si="11"/>
        <v>-</v>
      </c>
      <c r="H56" s="20"/>
      <c r="I56" s="8" t="str">
        <f t="shared" si="12"/>
        <v>-</v>
      </c>
      <c r="J56" s="20"/>
      <c r="K56" s="8" t="str">
        <f t="shared" si="13"/>
        <v>-</v>
      </c>
      <c r="L56" s="20"/>
      <c r="M56" s="8" t="str">
        <f t="shared" si="14"/>
        <v>-</v>
      </c>
      <c r="N56" s="20"/>
      <c r="O56" s="8" t="str">
        <f t="shared" si="15"/>
        <v>-</v>
      </c>
      <c r="P56" s="20"/>
      <c r="Q56" s="8" t="str">
        <f t="shared" si="16"/>
        <v>-</v>
      </c>
      <c r="R56" s="20"/>
      <c r="S56" s="8" t="str">
        <f t="shared" si="17"/>
        <v>-</v>
      </c>
      <c r="T56" s="11"/>
    </row>
    <row r="57" spans="1:20">
      <c r="A57" s="26">
        <v>93</v>
      </c>
      <c r="B57" s="20">
        <v>11</v>
      </c>
      <c r="C57" s="8">
        <f t="shared" si="9"/>
        <v>699.57499999999993</v>
      </c>
      <c r="D57" s="20"/>
      <c r="E57" s="8" t="str">
        <f t="shared" si="10"/>
        <v>-</v>
      </c>
      <c r="F57" s="20"/>
      <c r="G57" s="8" t="str">
        <f t="shared" si="11"/>
        <v>-</v>
      </c>
      <c r="H57" s="20"/>
      <c r="I57" s="8" t="str">
        <f t="shared" si="12"/>
        <v>-</v>
      </c>
      <c r="J57" s="20"/>
      <c r="K57" s="8" t="str">
        <f t="shared" si="13"/>
        <v>-</v>
      </c>
      <c r="L57" s="20"/>
      <c r="M57" s="8" t="str">
        <f t="shared" si="14"/>
        <v>-</v>
      </c>
      <c r="N57" s="20"/>
      <c r="O57" s="8" t="str">
        <f t="shared" si="15"/>
        <v>-</v>
      </c>
      <c r="P57" s="20"/>
      <c r="Q57" s="8" t="str">
        <f t="shared" si="16"/>
        <v>-</v>
      </c>
      <c r="R57" s="20"/>
      <c r="S57" s="8" t="str">
        <f t="shared" si="17"/>
        <v>-</v>
      </c>
      <c r="T57" s="11"/>
    </row>
    <row r="58" spans="1:20">
      <c r="A58" s="26">
        <v>100</v>
      </c>
      <c r="B58" s="20">
        <v>12</v>
      </c>
      <c r="C58" s="8">
        <f t="shared" si="9"/>
        <v>698.57499999999993</v>
      </c>
      <c r="D58" s="20"/>
      <c r="E58" s="8" t="str">
        <f t="shared" si="10"/>
        <v>-</v>
      </c>
      <c r="F58" s="20"/>
      <c r="G58" s="8" t="str">
        <f t="shared" si="11"/>
        <v>-</v>
      </c>
      <c r="H58" s="20"/>
      <c r="I58" s="8" t="str">
        <f t="shared" si="12"/>
        <v>-</v>
      </c>
      <c r="J58" s="20"/>
      <c r="K58" s="8" t="str">
        <f t="shared" si="13"/>
        <v>-</v>
      </c>
      <c r="L58" s="20"/>
      <c r="M58" s="8" t="str">
        <f t="shared" si="14"/>
        <v>-</v>
      </c>
      <c r="N58" s="20"/>
      <c r="O58" s="8" t="str">
        <f t="shared" si="15"/>
        <v>-</v>
      </c>
      <c r="P58" s="20"/>
      <c r="Q58" s="8" t="str">
        <f t="shared" si="16"/>
        <v>-</v>
      </c>
      <c r="R58" s="20"/>
      <c r="S58" s="8" t="str">
        <f t="shared" si="17"/>
        <v>-</v>
      </c>
      <c r="T58" s="11"/>
    </row>
    <row r="59" spans="1:20">
      <c r="A59" s="26">
        <v>110</v>
      </c>
      <c r="B59" s="20">
        <v>11.3</v>
      </c>
      <c r="C59" s="8">
        <f t="shared" si="9"/>
        <v>699.27499999999998</v>
      </c>
      <c r="D59" s="20"/>
      <c r="E59" s="8" t="str">
        <f t="shared" si="10"/>
        <v>-</v>
      </c>
      <c r="F59" s="20"/>
      <c r="G59" s="8" t="str">
        <f t="shared" si="11"/>
        <v>-</v>
      </c>
      <c r="H59" s="20"/>
      <c r="I59" s="8" t="str">
        <f t="shared" si="12"/>
        <v>-</v>
      </c>
      <c r="J59" s="20"/>
      <c r="K59" s="8" t="str">
        <f t="shared" si="13"/>
        <v>-</v>
      </c>
      <c r="L59" s="20"/>
      <c r="M59" s="8" t="str">
        <f t="shared" si="14"/>
        <v>-</v>
      </c>
      <c r="N59" s="20"/>
      <c r="O59" s="8" t="str">
        <f t="shared" si="15"/>
        <v>-</v>
      </c>
      <c r="P59" s="20"/>
      <c r="Q59" s="8" t="str">
        <f t="shared" si="16"/>
        <v>-</v>
      </c>
      <c r="R59" s="20"/>
      <c r="S59" s="8" t="str">
        <f t="shared" si="17"/>
        <v>-</v>
      </c>
      <c r="T59" s="27"/>
    </row>
    <row r="60" spans="1:20">
      <c r="A60" s="26">
        <v>120</v>
      </c>
      <c r="B60" s="20">
        <v>6.4</v>
      </c>
      <c r="C60" s="8">
        <f t="shared" si="9"/>
        <v>704.17499999999995</v>
      </c>
      <c r="D60" s="20"/>
      <c r="E60" s="8" t="str">
        <f t="shared" si="10"/>
        <v>-</v>
      </c>
      <c r="F60" s="20"/>
      <c r="G60" s="8" t="str">
        <f t="shared" si="11"/>
        <v>-</v>
      </c>
      <c r="H60" s="20"/>
      <c r="I60" s="8" t="str">
        <f t="shared" si="12"/>
        <v>-</v>
      </c>
      <c r="J60" s="20"/>
      <c r="K60" s="8" t="str">
        <f t="shared" si="13"/>
        <v>-</v>
      </c>
      <c r="L60" s="20"/>
      <c r="M60" s="8" t="str">
        <f t="shared" si="14"/>
        <v>-</v>
      </c>
      <c r="N60" s="20"/>
      <c r="O60" s="8" t="str">
        <f t="shared" si="15"/>
        <v>-</v>
      </c>
      <c r="P60" s="20"/>
      <c r="Q60" s="8" t="str">
        <f t="shared" si="16"/>
        <v>-</v>
      </c>
      <c r="R60" s="20"/>
      <c r="S60" s="8" t="str">
        <f t="shared" si="17"/>
        <v>-</v>
      </c>
      <c r="T60" s="27"/>
    </row>
    <row r="61" spans="1:20">
      <c r="A61" s="26">
        <v>125.7</v>
      </c>
      <c r="B61" s="20">
        <v>5.5</v>
      </c>
      <c r="C61" s="8">
        <f t="shared" si="9"/>
        <v>705.07499999999993</v>
      </c>
      <c r="D61" s="20"/>
      <c r="E61" s="8" t="str">
        <f t="shared" si="10"/>
        <v>-</v>
      </c>
      <c r="F61" s="20"/>
      <c r="G61" s="8" t="str">
        <f t="shared" si="11"/>
        <v>-</v>
      </c>
      <c r="H61" s="20"/>
      <c r="I61" s="8" t="str">
        <f t="shared" si="12"/>
        <v>-</v>
      </c>
      <c r="J61" s="20"/>
      <c r="K61" s="8" t="str">
        <f t="shared" si="13"/>
        <v>-</v>
      </c>
      <c r="L61" s="20"/>
      <c r="M61" s="8" t="str">
        <f t="shared" si="14"/>
        <v>-</v>
      </c>
      <c r="N61" s="20"/>
      <c r="O61" s="8" t="str">
        <f t="shared" si="15"/>
        <v>-</v>
      </c>
      <c r="P61" s="20"/>
      <c r="Q61" s="8" t="str">
        <f t="shared" si="16"/>
        <v>-</v>
      </c>
      <c r="R61" s="20"/>
      <c r="S61" s="8" t="str">
        <f t="shared" si="17"/>
        <v>-</v>
      </c>
      <c r="T61" s="27" t="s">
        <v>18</v>
      </c>
    </row>
    <row r="62" spans="1:20">
      <c r="A62" s="26">
        <v>135.69999999999999</v>
      </c>
      <c r="B62" s="20">
        <v>2.4</v>
      </c>
      <c r="C62" s="8">
        <f t="shared" si="9"/>
        <v>708.17499999999995</v>
      </c>
      <c r="D62" s="20"/>
      <c r="E62" s="8" t="str">
        <f t="shared" si="10"/>
        <v>-</v>
      </c>
      <c r="F62" s="20"/>
      <c r="G62" s="8" t="str">
        <f t="shared" si="11"/>
        <v>-</v>
      </c>
      <c r="H62" s="20"/>
      <c r="I62" s="8" t="str">
        <f t="shared" si="12"/>
        <v>-</v>
      </c>
      <c r="J62" s="20"/>
      <c r="K62" s="8" t="str">
        <f t="shared" si="13"/>
        <v>-</v>
      </c>
      <c r="L62" s="20"/>
      <c r="M62" s="8" t="str">
        <f t="shared" si="14"/>
        <v>-</v>
      </c>
      <c r="N62" s="20"/>
      <c r="O62" s="8" t="str">
        <f t="shared" si="15"/>
        <v>-</v>
      </c>
      <c r="P62" s="20"/>
      <c r="Q62" s="8" t="str">
        <f t="shared" si="16"/>
        <v>-</v>
      </c>
      <c r="R62" s="20"/>
      <c r="S62" s="8" t="str">
        <f t="shared" si="17"/>
        <v>-</v>
      </c>
      <c r="T62" s="27" t="s">
        <v>16</v>
      </c>
    </row>
    <row r="63" spans="1:20">
      <c r="B63" s="21" t="s">
        <v>15</v>
      </c>
      <c r="C63" s="22">
        <v>695.5</v>
      </c>
      <c r="E63" s="22"/>
      <c r="G63" s="22"/>
      <c r="I63" s="22"/>
      <c r="K63" s="22"/>
      <c r="M63" s="22"/>
      <c r="O63" s="22"/>
      <c r="Q63" s="22"/>
      <c r="S63" s="22"/>
      <c r="T63" s="33"/>
    </row>
    <row r="64" spans="1:20">
      <c r="A64" s="13"/>
    </row>
  </sheetData>
  <mergeCells count="5">
    <mergeCell ref="A38:A40"/>
    <mergeCell ref="T38:T40"/>
    <mergeCell ref="A9:A11"/>
    <mergeCell ref="T9:T11"/>
    <mergeCell ref="A1:R1"/>
  </mergeCells>
  <phoneticPr fontId="0" type="noConversion"/>
  <pageMargins left="0.75" right="0.75" top="1" bottom="1" header="0.5" footer="0.5"/>
  <pageSetup scale="65" orientation="landscape" r:id="rId1"/>
  <headerFooter alignWithMargins="0"/>
  <rowBreaks count="1" manualBreakCount="1">
    <brk id="35" max="1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39D4B2-4805-4C7D-A4D1-F6F10EF23E38}"/>
</file>

<file path=customXml/itemProps2.xml><?xml version="1.0" encoding="utf-8"?>
<ds:datastoreItem xmlns:ds="http://schemas.openxmlformats.org/officeDocument/2006/customXml" ds:itemID="{F2B7B792-E236-4DC4-8D11-D06BC4C41052}"/>
</file>

<file path=customXml/itemProps3.xml><?xml version="1.0" encoding="utf-8"?>
<ds:datastoreItem xmlns:ds="http://schemas.openxmlformats.org/officeDocument/2006/customXml" ds:itemID="{1C4295AC-3C29-4805-9081-955825DA8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Elevations</vt:lpstr>
      <vt:lpstr>West</vt:lpstr>
      <vt:lpstr>East</vt:lpstr>
      <vt:lpstr>Elevations!Print_Area</vt:lpstr>
    </vt:vector>
  </TitlesOfParts>
  <Company>Wisconsin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DOTJDN</dc:creator>
  <cp:lastModifiedBy>dotjtb</cp:lastModifiedBy>
  <cp:lastPrinted>2012-07-24T15:23:50Z</cp:lastPrinted>
  <dcterms:created xsi:type="dcterms:W3CDTF">2004-07-22T12:42:51Z</dcterms:created>
  <dcterms:modified xsi:type="dcterms:W3CDTF">2013-04-20T16:04:16Z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